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ernej\Desktop\OSEBNO\OK KNK\ODBOJKA  NA MIVKI KNK\DOKUMENTI\"/>
    </mc:Choice>
  </mc:AlternateContent>
  <bookViews>
    <workbookView xWindow="0" yWindow="0" windowWidth="23040" windowHeight="9192" activeTab="2"/>
  </bookViews>
  <sheets>
    <sheet name="ATHOS" sheetId="13" r:id="rId1"/>
    <sheet name="Points" sheetId="9" r:id="rId2"/>
    <sheet name="ATHOS OPEN FINAL" sheetId="14" r:id="rId3"/>
    <sheet name="rezultati petek" sheetId="16" r:id="rId4"/>
    <sheet name="rezultati sobota" sheetId="17" r:id="rId5"/>
  </sheets>
  <definedNames>
    <definedName name="_xlnm.Print_Area" localSheetId="0">ATHOS!$A$1:$AI$42</definedName>
  </definedName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7" i="16" l="1"/>
  <c r="R46" i="16"/>
  <c r="R45" i="16"/>
  <c r="R41" i="16"/>
  <c r="R40" i="16"/>
  <c r="X35" i="16" s="1"/>
  <c r="AD39" i="16"/>
  <c r="AG39" i="16" s="1"/>
  <c r="AC39" i="16"/>
  <c r="AE39" i="16" s="1"/>
  <c r="AB39" i="16"/>
  <c r="AA39" i="16"/>
  <c r="Z39" i="16"/>
  <c r="R39" i="16"/>
  <c r="AE38" i="16"/>
  <c r="AC38" i="16"/>
  <c r="AB38" i="16"/>
  <c r="AA38" i="16"/>
  <c r="AD38" i="16" s="1"/>
  <c r="AG38" i="16" s="1"/>
  <c r="Z38" i="16"/>
  <c r="R38" i="16"/>
  <c r="AE37" i="16"/>
  <c r="AD37" i="16"/>
  <c r="AC37" i="16"/>
  <c r="AB37" i="16"/>
  <c r="AA37" i="16"/>
  <c r="Z37" i="16"/>
  <c r="R37" i="16"/>
  <c r="AC36" i="16"/>
  <c r="AE36" i="16" s="1"/>
  <c r="AB36" i="16"/>
  <c r="AA36" i="16"/>
  <c r="AD36" i="16" s="1"/>
  <c r="Z36" i="16"/>
  <c r="AE35" i="16"/>
  <c r="AC35" i="16"/>
  <c r="AB35" i="16"/>
  <c r="AA35" i="16"/>
  <c r="AD35" i="16" s="1"/>
  <c r="AG35" i="16" s="1"/>
  <c r="Z35" i="16"/>
  <c r="AC34" i="16"/>
  <c r="AE34" i="16" s="1"/>
  <c r="AB34" i="16"/>
  <c r="AA34" i="16"/>
  <c r="AD34" i="16" s="1"/>
  <c r="Z34" i="16"/>
  <c r="AE33" i="16"/>
  <c r="AC33" i="16"/>
  <c r="AB33" i="16"/>
  <c r="AA33" i="16"/>
  <c r="AD33" i="16" s="1"/>
  <c r="Z33" i="16"/>
  <c r="X33" i="16"/>
  <c r="AC32" i="16"/>
  <c r="AE32" i="16" s="1"/>
  <c r="AB32" i="16"/>
  <c r="AA32" i="16"/>
  <c r="AD32" i="16" s="1"/>
  <c r="Z32" i="16"/>
  <c r="AE31" i="16"/>
  <c r="AC31" i="16"/>
  <c r="AB31" i="16"/>
  <c r="AA31" i="16"/>
  <c r="Z31" i="16"/>
  <c r="AD31" i="16" s="1"/>
  <c r="AG31" i="16" s="1"/>
  <c r="R30" i="16"/>
  <c r="R29" i="16"/>
  <c r="R28" i="16"/>
  <c r="R27" i="16"/>
  <c r="D16" i="17"/>
  <c r="Q16" i="17" s="1"/>
  <c r="D19" i="17" s="1"/>
  <c r="R19" i="17" s="1"/>
  <c r="D21" i="17" s="1"/>
  <c r="C16" i="17"/>
  <c r="D15" i="17"/>
  <c r="C15" i="17"/>
  <c r="Q15" i="17" s="1"/>
  <c r="C19" i="17" s="1"/>
  <c r="Q19" i="17" s="1"/>
  <c r="D23" i="17" s="1"/>
  <c r="Q23" i="17" s="1"/>
  <c r="Q14" i="17"/>
  <c r="D18" i="17" s="1"/>
  <c r="R18" i="17" s="1"/>
  <c r="C21" i="17" s="1"/>
  <c r="Q21" i="17" s="1"/>
  <c r="D14" i="17"/>
  <c r="D13" i="17"/>
  <c r="Q13" i="17" s="1"/>
  <c r="C18" i="17" s="1"/>
  <c r="Q18" i="17" s="1"/>
  <c r="C23" i="17" s="1"/>
  <c r="C13" i="17"/>
  <c r="W37" i="16" a="1"/>
  <c r="W35" i="16" a="1"/>
  <c r="W33" i="16" a="1"/>
  <c r="W31" i="16" a="1"/>
  <c r="W38" i="16" a="1"/>
  <c r="W36" i="16" a="1"/>
  <c r="W39" i="16" a="1"/>
  <c r="W34" i="16" a="1"/>
  <c r="W32" i="16" a="1"/>
  <c r="X37" i="16" l="1"/>
  <c r="X31" i="16"/>
  <c r="X38" i="16"/>
  <c r="W32" i="16"/>
  <c r="W34" i="16"/>
  <c r="W39" i="16"/>
  <c r="W36" i="16"/>
  <c r="W38" i="16"/>
  <c r="W31" i="16"/>
  <c r="W33" i="16"/>
  <c r="Y33" i="16" s="1"/>
  <c r="W35" i="16"/>
  <c r="Y35" i="16" s="1"/>
  <c r="W37" i="16"/>
  <c r="AG32" i="16"/>
  <c r="AG34" i="16"/>
  <c r="AG36" i="16"/>
  <c r="AG33" i="16"/>
  <c r="AG37" i="16"/>
  <c r="X39" i="16"/>
  <c r="X32" i="16"/>
  <c r="AF32" i="16" s="1"/>
  <c r="X34" i="16"/>
  <c r="AF35" i="16" s="1"/>
  <c r="X36" i="16"/>
  <c r="K6" i="9"/>
  <c r="K7" i="9"/>
  <c r="K8" i="9"/>
  <c r="K9" i="9"/>
  <c r="K10" i="9"/>
  <c r="K11" i="9"/>
  <c r="K16" i="9"/>
  <c r="K17" i="9"/>
  <c r="K18" i="9"/>
  <c r="K19" i="9"/>
  <c r="K20" i="9"/>
  <c r="K21" i="9"/>
  <c r="K22" i="9"/>
  <c r="K24" i="9"/>
  <c r="K25" i="9"/>
  <c r="K27" i="9"/>
  <c r="K28" i="9"/>
  <c r="K29" i="9"/>
  <c r="K30" i="9"/>
  <c r="K32" i="9"/>
  <c r="K33" i="9"/>
  <c r="K34" i="9"/>
  <c r="K35" i="9"/>
  <c r="K36" i="9"/>
  <c r="K37" i="9"/>
  <c r="K38" i="9"/>
  <c r="K40" i="9"/>
  <c r="K42" i="9"/>
  <c r="K43" i="9"/>
  <c r="K44" i="9"/>
  <c r="K45" i="9"/>
  <c r="K46" i="9"/>
  <c r="K47" i="9"/>
  <c r="K48" i="9"/>
  <c r="K49" i="9"/>
  <c r="K50" i="9"/>
  <c r="J12" i="9"/>
  <c r="J41" i="9"/>
  <c r="J15" i="9"/>
  <c r="J5" i="9"/>
  <c r="J13" i="9"/>
  <c r="J4" i="9"/>
  <c r="J14" i="9"/>
  <c r="J26" i="9"/>
  <c r="J31" i="9"/>
  <c r="J23" i="9"/>
  <c r="J39" i="9"/>
  <c r="K39" i="9" l="1"/>
  <c r="K23" i="9"/>
  <c r="K31" i="9"/>
  <c r="K26" i="9"/>
  <c r="K14" i="9"/>
  <c r="K4" i="9"/>
  <c r="K13" i="9"/>
  <c r="K5" i="9"/>
  <c r="K15" i="9"/>
  <c r="K41" i="9"/>
  <c r="K12" i="9"/>
  <c r="Y31" i="16"/>
  <c r="Y38" i="16"/>
  <c r="Y37" i="16"/>
  <c r="AF39" i="16"/>
  <c r="AF38" i="16"/>
  <c r="AF34" i="16"/>
  <c r="AF33" i="16"/>
  <c r="Y32" i="16"/>
  <c r="Y34" i="16"/>
  <c r="AF36" i="16"/>
  <c r="AF31" i="16"/>
  <c r="Y36" i="16"/>
  <c r="AF37" i="16"/>
  <c r="Y39" i="16"/>
  <c r="E69" i="13"/>
  <c r="E68" i="13"/>
  <c r="T68" i="13"/>
  <c r="D71" i="13" s="1"/>
  <c r="R69" i="13"/>
  <c r="E73" i="13" s="1"/>
  <c r="R64" i="13"/>
  <c r="R65" i="13"/>
  <c r="D69" i="13" s="1"/>
  <c r="T69" i="13" s="1"/>
  <c r="E71" i="13" s="1"/>
  <c r="R66" i="13"/>
  <c r="R63" i="13"/>
  <c r="D68" i="13" s="1"/>
  <c r="R68" i="13" s="1"/>
  <c r="D73" i="13" s="1"/>
  <c r="E66" i="13"/>
  <c r="D66" i="13"/>
  <c r="E65" i="13"/>
  <c r="D65" i="13"/>
  <c r="E64" i="13"/>
  <c r="D64" i="13"/>
  <c r="E63" i="13"/>
  <c r="D63" i="13"/>
  <c r="AG50" i="13"/>
  <c r="AG49" i="13"/>
  <c r="AG48" i="13"/>
  <c r="AG47" i="13"/>
  <c r="AG46" i="13"/>
  <c r="AG45" i="13"/>
  <c r="V55" i="13" s="1"/>
  <c r="AF50" i="13"/>
  <c r="AF49" i="13"/>
  <c r="AF48" i="13"/>
  <c r="AF47" i="13"/>
  <c r="AF46" i="13"/>
  <c r="AF45" i="13"/>
  <c r="R46" i="13"/>
  <c r="R47" i="13"/>
  <c r="R45" i="13"/>
  <c r="R109" i="13"/>
  <c r="R108" i="13"/>
  <c r="R107" i="13"/>
  <c r="R106" i="13"/>
  <c r="R105" i="13"/>
  <c r="R101" i="13"/>
  <c r="R100" i="13"/>
  <c r="R99" i="13"/>
  <c r="R98" i="13"/>
  <c r="AC39" i="13"/>
  <c r="AC38" i="13"/>
  <c r="AC37" i="13"/>
  <c r="AC36" i="13"/>
  <c r="AC35" i="13"/>
  <c r="AC34" i="13"/>
  <c r="AC33" i="13"/>
  <c r="AC32" i="13"/>
  <c r="AC31" i="13"/>
  <c r="AB39" i="13"/>
  <c r="AB38" i="13"/>
  <c r="AB37" i="13"/>
  <c r="AB36" i="13"/>
  <c r="AB35" i="13"/>
  <c r="AB34" i="13"/>
  <c r="AB33" i="13"/>
  <c r="AB32" i="13"/>
  <c r="AB31" i="13"/>
  <c r="AA39" i="13"/>
  <c r="AA38" i="13"/>
  <c r="AD38" i="13" s="1"/>
  <c r="AA36" i="13"/>
  <c r="AA35" i="13"/>
  <c r="AA33" i="13"/>
  <c r="AA32" i="13"/>
  <c r="Z39" i="13"/>
  <c r="Z38" i="13"/>
  <c r="Z36" i="13"/>
  <c r="Z35" i="13"/>
  <c r="Z33" i="13"/>
  <c r="Z32" i="13"/>
  <c r="W39" i="13" a="1"/>
  <c r="W39" i="13" s="1"/>
  <c r="W38" i="13" a="1"/>
  <c r="W38" i="13" s="1"/>
  <c r="W37" i="13" a="1"/>
  <c r="W37" i="13" s="1"/>
  <c r="W36" i="13" a="1"/>
  <c r="W36" i="13" s="1"/>
  <c r="W35" i="13" a="1"/>
  <c r="W35" i="13" s="1"/>
  <c r="W34" i="13" a="1"/>
  <c r="W34" i="13" s="1"/>
  <c r="W33" i="13" a="1"/>
  <c r="W33" i="13" s="1"/>
  <c r="W32" i="13" a="1"/>
  <c r="W32" i="13" s="1"/>
  <c r="W31" i="13" a="1"/>
  <c r="W31" i="13" s="1"/>
  <c r="R41" i="13"/>
  <c r="R40" i="13"/>
  <c r="R39" i="13"/>
  <c r="R38" i="13"/>
  <c r="AA37" i="13"/>
  <c r="Z37" i="13"/>
  <c r="R37" i="13"/>
  <c r="AA34" i="13"/>
  <c r="AD34" i="13" s="1"/>
  <c r="Z34" i="13"/>
  <c r="AA31" i="13"/>
  <c r="AD31" i="13" s="1"/>
  <c r="Z31" i="13"/>
  <c r="R30" i="13"/>
  <c r="R29" i="13"/>
  <c r="R28" i="13"/>
  <c r="R27" i="13"/>
  <c r="X33" i="13" s="1"/>
  <c r="AD32" i="13" l="1"/>
  <c r="V54" i="13"/>
  <c r="AD33" i="13"/>
  <c r="V59" i="13"/>
  <c r="AD35" i="13"/>
  <c r="V58" i="13"/>
  <c r="AD37" i="13"/>
  <c r="AD36" i="13"/>
  <c r="AE31" i="13"/>
  <c r="V57" i="13"/>
  <c r="V56" i="13"/>
  <c r="AD39" i="13"/>
  <c r="AE33" i="13"/>
  <c r="AE37" i="13"/>
  <c r="AE36" i="13"/>
  <c r="AE39" i="13"/>
  <c r="AE38" i="13"/>
  <c r="AE34" i="13"/>
  <c r="AE35" i="13"/>
  <c r="X34" i="13"/>
  <c r="AE32" i="13"/>
  <c r="X31" i="13"/>
  <c r="X39" i="13"/>
  <c r="X38" i="13"/>
  <c r="X32" i="13"/>
  <c r="X37" i="13"/>
  <c r="X36" i="13"/>
  <c r="X35" i="13"/>
  <c r="AG38" i="13" l="1"/>
  <c r="AH39" i="13"/>
  <c r="AH35" i="13"/>
  <c r="AH31" i="13"/>
  <c r="AH36" i="13"/>
  <c r="AH37" i="13"/>
  <c r="AH32" i="13"/>
  <c r="AH34" i="13"/>
  <c r="AH38" i="13"/>
  <c r="AH33" i="13"/>
  <c r="AG34" i="13"/>
  <c r="AG35" i="13"/>
  <c r="AG36" i="13"/>
  <c r="AG39" i="13"/>
  <c r="AG37" i="13"/>
  <c r="AF32" i="13"/>
  <c r="AF37" i="13"/>
  <c r="Y38" i="13"/>
  <c r="AF38" i="13"/>
  <c r="AF39" i="13"/>
  <c r="AF36" i="13"/>
  <c r="AF35" i="13"/>
  <c r="AF34" i="13"/>
  <c r="AG32" i="13"/>
  <c r="AG31" i="13"/>
  <c r="AG33" i="13"/>
  <c r="AF31" i="13"/>
  <c r="AF33" i="13"/>
  <c r="Y35" i="13"/>
  <c r="Y33" i="13"/>
  <c r="Y37" i="13"/>
  <c r="Y36" i="13"/>
  <c r="Y32" i="13"/>
  <c r="Y39" i="13"/>
  <c r="Y31" i="13"/>
  <c r="Y34" i="13"/>
  <c r="AI31" i="13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<sst xmlns="http://schemas.openxmlformats.org/spreadsheetml/2006/main" count="792" uniqueCount="139">
  <si>
    <t>Pool A</t>
  </si>
  <si>
    <t>Pool B</t>
  </si>
  <si>
    <t>Pool C</t>
  </si>
  <si>
    <t>Mokronog 2022</t>
  </si>
  <si>
    <t>Mežica 2022</t>
  </si>
  <si>
    <t>DP 2022</t>
  </si>
  <si>
    <t>FIVB 2022</t>
  </si>
  <si>
    <t>SLO 2023</t>
  </si>
  <si>
    <t>Vroč kromper</t>
  </si>
  <si>
    <t>Matic Krapež Cebek</t>
  </si>
  <si>
    <t>Mark Lačen</t>
  </si>
  <si>
    <t>San Andreas</t>
  </si>
  <si>
    <t>Grega Okroglič</t>
  </si>
  <si>
    <t>Aleks Kovačič</t>
  </si>
  <si>
    <t>Kordež/Nanut</t>
  </si>
  <si>
    <t>Maj Nanut</t>
  </si>
  <si>
    <t>Žiga Kordež</t>
  </si>
  <si>
    <t>Brovč/Lukšič</t>
  </si>
  <si>
    <t>Jaka Brovč</t>
  </si>
  <si>
    <t>Žak Lukšič</t>
  </si>
  <si>
    <t>ATHOS Kostanjevica</t>
  </si>
  <si>
    <t>Mark Pečnik</t>
  </si>
  <si>
    <t>Jaka Jevšnik</t>
  </si>
  <si>
    <t>Prevorčnik/Stojan</t>
  </si>
  <si>
    <t>Val Stojan</t>
  </si>
  <si>
    <t>Jaka Prevorčnik</t>
  </si>
  <si>
    <t>OREO</t>
  </si>
  <si>
    <t>Jaša Šušterič</t>
  </si>
  <si>
    <t>Lan Juvan</t>
  </si>
  <si>
    <t>Mohi/Grbec</t>
  </si>
  <si>
    <t>Mohor Travnik</t>
  </si>
  <si>
    <t>Jure Kocjančič</t>
  </si>
  <si>
    <t>Petik/Doczi</t>
  </si>
  <si>
    <t>Petik Csanad</t>
  </si>
  <si>
    <t>Doczi Domonkos</t>
  </si>
  <si>
    <t>Bra/Mug</t>
  </si>
  <si>
    <t>Benjamin Mugerli</t>
  </si>
  <si>
    <t>Bor Bratož</t>
  </si>
  <si>
    <t>Šefa</t>
  </si>
  <si>
    <t>Sergej Mavrič Žikić</t>
  </si>
  <si>
    <t>Gabrijel Laknar</t>
  </si>
  <si>
    <t>Zemljič/Lenart</t>
  </si>
  <si>
    <t>Primož Zemljič</t>
  </si>
  <si>
    <t>Anej Lenart</t>
  </si>
  <si>
    <t>Lenič/ Zajc</t>
  </si>
  <si>
    <t>Žan Zajc</t>
  </si>
  <si>
    <t>Jošt Lenič</t>
  </si>
  <si>
    <t>Grunwald/Pokersnik</t>
  </si>
  <si>
    <t>Manuel Grunwald</t>
  </si>
  <si>
    <t>Danijel Pokeršnik</t>
  </si>
  <si>
    <t>Spongebob&amp;Patrick</t>
  </si>
  <si>
    <t>Staš Torej</t>
  </si>
  <si>
    <t>Matija Bažec</t>
  </si>
  <si>
    <t>Germek/Leva</t>
  </si>
  <si>
    <t>Matej Germek</t>
  </si>
  <si>
    <t>Gašper Leva</t>
  </si>
  <si>
    <t>Boženk/Jakopin</t>
  </si>
  <si>
    <t>Tadej Boženk</t>
  </si>
  <si>
    <t>Vid Jakopin</t>
  </si>
  <si>
    <t>Košenina/Robida</t>
  </si>
  <si>
    <t>Alan Košenina</t>
  </si>
  <si>
    <t>Denis Robida</t>
  </si>
  <si>
    <t>Vitamvas/Kosanc</t>
  </si>
  <si>
    <t>Peter Vitamvas</t>
  </si>
  <si>
    <t>Miha Kosanc</t>
  </si>
  <si>
    <t>Pribanić/Devald</t>
  </si>
  <si>
    <t>Josip Pribanic</t>
  </si>
  <si>
    <t>Tin Devald</t>
  </si>
  <si>
    <t>HUN</t>
  </si>
  <si>
    <t>Koper</t>
  </si>
  <si>
    <t>SUM</t>
  </si>
  <si>
    <t>Excel gym</t>
  </si>
  <si>
    <t>Štefanič/Štefanič</t>
  </si>
  <si>
    <t>Pokeršnik/Robida</t>
  </si>
  <si>
    <t>Zemljič/Primec</t>
  </si>
  <si>
    <t>Moderna odbojka</t>
  </si>
  <si>
    <t>David Renko</t>
  </si>
  <si>
    <t>Urh Port</t>
  </si>
  <si>
    <t>Martin Štefanič</t>
  </si>
  <si>
    <t>Uroš Štefanič</t>
  </si>
  <si>
    <t>Matija Primec</t>
  </si>
  <si>
    <t>Ekipa</t>
  </si>
  <si>
    <t>Igralca</t>
  </si>
  <si>
    <t>Točke</t>
  </si>
  <si>
    <t>Ranking</t>
  </si>
  <si>
    <t>Papp Matyas</t>
  </si>
  <si>
    <t>Tompa David</t>
  </si>
  <si>
    <t>začetek tekme</t>
  </si>
  <si>
    <t>IGRIŠČE A</t>
  </si>
  <si>
    <t>skupina A</t>
  </si>
  <si>
    <t>skupina C</t>
  </si>
  <si>
    <t>IGRIŠČE B</t>
  </si>
  <si>
    <t xml:space="preserve">ekipa </t>
  </si>
  <si>
    <t>skupina B</t>
  </si>
  <si>
    <t>skupina</t>
  </si>
  <si>
    <t xml:space="preserve">5. ODPRTO PRVENSTVO </t>
  </si>
  <si>
    <t>ATHOS KOSTANJEVICA OPEN 2023</t>
  </si>
  <si>
    <t>rezultat (seti)</t>
  </si>
  <si>
    <t>:</t>
  </si>
  <si>
    <t>rezultat (točke)</t>
  </si>
  <si>
    <t>1. set</t>
  </si>
  <si>
    <t>2. set</t>
  </si>
  <si>
    <t>3. set</t>
  </si>
  <si>
    <t>zmagovalec</t>
  </si>
  <si>
    <t>SETI</t>
  </si>
  <si>
    <t>TEKME</t>
  </si>
  <si>
    <t>Lost</t>
  </si>
  <si>
    <t>Won</t>
  </si>
  <si>
    <t>Played</t>
  </si>
  <si>
    <t>POINTS</t>
  </si>
  <si>
    <t>Set Ratio</t>
  </si>
  <si>
    <t>Point Ratio</t>
  </si>
  <si>
    <t>RANKING</t>
  </si>
  <si>
    <t>Skupina</t>
  </si>
  <si>
    <t>A</t>
  </si>
  <si>
    <t>B</t>
  </si>
  <si>
    <t>C</t>
  </si>
  <si>
    <t>SEZNAM EKIP</t>
  </si>
  <si>
    <t>igrata na B</t>
  </si>
  <si>
    <t>igrata na A</t>
  </si>
  <si>
    <t>igrata ko se konča  naslednja tekma na A</t>
  </si>
  <si>
    <t>ekipa</t>
  </si>
  <si>
    <t>polfinale</t>
  </si>
  <si>
    <t>3. mesto</t>
  </si>
  <si>
    <t>poraženec</t>
  </si>
  <si>
    <t>finale</t>
  </si>
  <si>
    <t>LESTVICA</t>
  </si>
  <si>
    <t>četrtfinale</t>
  </si>
  <si>
    <t xml:space="preserve">Kostanjevica </t>
  </si>
  <si>
    <t>Madžarska dvojica</t>
  </si>
  <si>
    <t>igralci</t>
  </si>
  <si>
    <t>točke</t>
  </si>
  <si>
    <t>pozicija</t>
  </si>
  <si>
    <t>VRSTNI RED ATHOS KOSTANJEVICA OPEN 2023</t>
  </si>
  <si>
    <t>Papp / Tompa</t>
  </si>
  <si>
    <t>LESTVICA SKUPINSKEGA DELA</t>
  </si>
  <si>
    <t>Skupina A</t>
  </si>
  <si>
    <t>Skupina B</t>
  </si>
  <si>
    <t>Skupina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</si>
</sst>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</font>
    <font>
      <sz val="14"/>
      <color theme="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C5E0B3"/>
        <bgColor rgb="FFC5E0B3"/>
      </patternFill>
    </fill>
    <fill>
      <patternFill patternType="solid">
        <fgColor rgb="FFDEEAF6"/>
        <bgColor rgb="FFDEEAF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50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DDDDDD"/>
      </bottom>
      <diagonal/>
    </border>
    <border>
      <left style="thin">
        <color rgb="FFDDDDDD"/>
      </left>
      <right style="thin">
        <color rgb="FFDDDDDD"/>
      </right>
      <top/>
      <bottom/>
      <diagonal/>
    </border>
    <border>
      <left/>
      <right style="thin">
        <color rgb="FFDDDDDD"/>
      </right>
      <top/>
      <bottom style="thin">
        <color rgb="FFDDDDDD"/>
      </bottom>
      <diagonal/>
    </border>
    <border>
      <left style="thin">
        <color rgb="FFDDDDDD"/>
      </left>
      <right style="thin">
        <color rgb="FFDDDDDD"/>
      </right>
      <top/>
      <bottom style="thin">
        <color rgb="FFDDDDD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CCCCCC"/>
      </right>
      <top style="medium">
        <color rgb="FF000000"/>
      </top>
      <bottom/>
      <diagonal/>
    </border>
    <border>
      <left style="medium">
        <color rgb="FFCCCCCC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rgb="FFCCCCCC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CCCCCC"/>
      </right>
      <top style="medium">
        <color indexed="64"/>
      </top>
      <bottom/>
      <diagonal/>
    </border>
    <border>
      <left style="medium">
        <color rgb="FFCCCCCC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 style="medium">
        <color rgb="FFCCCCCC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CCCCCC"/>
      </right>
      <top style="medium">
        <color indexed="64"/>
      </top>
      <bottom/>
      <diagonal/>
    </border>
    <border>
      <left style="medium">
        <color rgb="FFCCCCCC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0">
    <xf numFmtId="0" fontId="0" fillId="0" borderId="0" xfId="0"/>
    <xf numFmtId="0" fontId="6" fillId="0" borderId="0" xfId="0" applyFont="1"/>
    <xf numFmtId="0" fontId="6" fillId="0" borderId="2" xfId="0" applyFont="1" applyBorder="1"/>
    <xf numFmtId="0" fontId="8" fillId="0" borderId="0" xfId="0" applyFont="1"/>
    <xf numFmtId="0" fontId="6" fillId="5" borderId="4" xfId="0" applyFont="1" applyFill="1" applyBorder="1"/>
    <xf numFmtId="0" fontId="6" fillId="0" borderId="0" xfId="0" applyFont="1" applyAlignment="1">
      <alignment horizontal="right"/>
    </xf>
    <xf numFmtId="0" fontId="0" fillId="0" borderId="6" xfId="0" applyBorder="1"/>
    <xf numFmtId="0" fontId="0" fillId="0" borderId="8" xfId="0" applyBorder="1"/>
    <xf numFmtId="0" fontId="0" fillId="0" borderId="12" xfId="0" applyBorder="1"/>
    <xf numFmtId="0" fontId="0" fillId="0" borderId="1" xfId="0" applyBorder="1"/>
    <xf numFmtId="0" fontId="0" fillId="0" borderId="20" xfId="0" applyBorder="1"/>
    <xf numFmtId="0" fontId="0" fillId="0" borderId="21" xfId="0" applyBorder="1"/>
    <xf numFmtId="0" fontId="0" fillId="0" borderId="19" xfId="0" applyBorder="1"/>
    <xf numFmtId="0" fontId="0" fillId="0" borderId="22" xfId="0" applyBorder="1"/>
    <xf numFmtId="0" fontId="3" fillId="0" borderId="0" xfId="0" applyFont="1"/>
    <xf numFmtId="20" fontId="0" fillId="0" borderId="30" xfId="0" applyNumberFormat="1" applyBorder="1"/>
    <xf numFmtId="20" fontId="0" fillId="0" borderId="31" xfId="0" applyNumberFormat="1" applyBorder="1"/>
    <xf numFmtId="20" fontId="0" fillId="0" borderId="32" xfId="0" applyNumberFormat="1" applyBorder="1"/>
    <xf numFmtId="0" fontId="3" fillId="0" borderId="33" xfId="0" applyFont="1" applyBorder="1"/>
    <xf numFmtId="0" fontId="3" fillId="0" borderId="25" xfId="0" applyFont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32" xfId="0" applyBorder="1"/>
    <xf numFmtId="0" fontId="3" fillId="0" borderId="1" xfId="0" applyFont="1" applyBorder="1" applyAlignment="1">
      <alignment horizontal="center"/>
    </xf>
    <xf numFmtId="0" fontId="9" fillId="0" borderId="0" xfId="0" applyFont="1"/>
    <xf numFmtId="0" fontId="0" fillId="0" borderId="38" xfId="0" applyBorder="1"/>
    <xf numFmtId="0" fontId="0" fillId="0" borderId="40" xfId="0" applyBorder="1"/>
    <xf numFmtId="0" fontId="0" fillId="0" borderId="35" xfId="0" applyBorder="1"/>
    <xf numFmtId="0" fontId="0" fillId="0" borderId="39" xfId="0" applyBorder="1"/>
    <xf numFmtId="0" fontId="3" fillId="0" borderId="7" xfId="0" applyFont="1" applyBorder="1"/>
    <xf numFmtId="0" fontId="0" fillId="0" borderId="23" xfId="0" applyBorder="1"/>
    <xf numFmtId="0" fontId="3" fillId="0" borderId="9" xfId="0" applyFont="1" applyBorder="1"/>
    <xf numFmtId="0" fontId="0" fillId="0" borderId="10" xfId="0" applyBorder="1"/>
    <xf numFmtId="0" fontId="3" fillId="0" borderId="11" xfId="0" applyFont="1" applyBorder="1"/>
    <xf numFmtId="0" fontId="0" fillId="0" borderId="13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7" xfId="0" applyBorder="1"/>
    <xf numFmtId="0" fontId="0" fillId="0" borderId="9" xfId="0" applyBorder="1"/>
    <xf numFmtId="0" fontId="0" fillId="0" borderId="11" xfId="0" applyBorder="1"/>
    <xf numFmtId="0" fontId="0" fillId="0" borderId="34" xfId="0" applyBorder="1"/>
    <xf numFmtId="0" fontId="0" fillId="0" borderId="27" xfId="0" applyBorder="1"/>
    <xf numFmtId="0" fontId="0" fillId="0" borderId="25" xfId="0" applyBorder="1"/>
    <xf numFmtId="0" fontId="0" fillId="0" borderId="48" xfId="0" applyBorder="1"/>
    <xf numFmtId="0" fontId="0" fillId="0" borderId="49" xfId="0" applyBorder="1"/>
    <xf numFmtId="0" fontId="0" fillId="0" borderId="2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36" xfId="0" applyFont="1" applyBorder="1"/>
    <xf numFmtId="0" fontId="3" fillId="0" borderId="22" xfId="0" applyFont="1" applyBorder="1"/>
    <xf numFmtId="0" fontId="0" fillId="0" borderId="52" xfId="0" applyBorder="1"/>
    <xf numFmtId="20" fontId="0" fillId="0" borderId="1" xfId="0" applyNumberFormat="1" applyBorder="1"/>
    <xf numFmtId="0" fontId="3" fillId="0" borderId="1" xfId="0" applyFont="1" applyBorder="1"/>
    <xf numFmtId="0" fontId="0" fillId="0" borderId="58" xfId="0" applyBorder="1"/>
    <xf numFmtId="0" fontId="3" fillId="0" borderId="14" xfId="0" applyFont="1" applyBorder="1"/>
    <xf numFmtId="0" fontId="3" fillId="0" borderId="15" xfId="0" applyFont="1" applyBorder="1"/>
    <xf numFmtId="0" fontId="3" fillId="0" borderId="16" xfId="0" applyFont="1" applyBorder="1"/>
    <xf numFmtId="0" fontId="0" fillId="0" borderId="51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4" fillId="2" borderId="22" xfId="0" applyFont="1" applyFill="1" applyBorder="1"/>
    <xf numFmtId="0" fontId="4" fillId="3" borderId="22" xfId="0" applyFont="1" applyFill="1" applyBorder="1"/>
    <xf numFmtId="0" fontId="4" fillId="4" borderId="22" xfId="0" applyFont="1" applyFill="1" applyBorder="1"/>
    <xf numFmtId="0" fontId="5" fillId="2" borderId="14" xfId="0" applyFont="1" applyFill="1" applyBorder="1"/>
    <xf numFmtId="0" fontId="5" fillId="2" borderId="15" xfId="0" applyFont="1" applyFill="1" applyBorder="1"/>
    <xf numFmtId="0" fontId="5" fillId="2" borderId="16" xfId="0" applyFont="1" applyFill="1" applyBorder="1"/>
    <xf numFmtId="0" fontId="5" fillId="3" borderId="14" xfId="0" applyFont="1" applyFill="1" applyBorder="1"/>
    <xf numFmtId="0" fontId="5" fillId="3" borderId="15" xfId="0" applyFont="1" applyFill="1" applyBorder="1"/>
    <xf numFmtId="0" fontId="5" fillId="3" borderId="16" xfId="0" applyFont="1" applyFill="1" applyBorder="1"/>
    <xf numFmtId="0" fontId="5" fillId="4" borderId="14" xfId="0" applyFont="1" applyFill="1" applyBorder="1"/>
    <xf numFmtId="0" fontId="5" fillId="4" borderId="15" xfId="0" applyFont="1" applyFill="1" applyBorder="1"/>
    <xf numFmtId="0" fontId="5" fillId="4" borderId="16" xfId="0" applyFont="1" applyFill="1" applyBorder="1"/>
    <xf numFmtId="0" fontId="0" fillId="6" borderId="1" xfId="0" applyFill="1" applyBorder="1"/>
    <xf numFmtId="0" fontId="0" fillId="6" borderId="0" xfId="0" applyFill="1"/>
    <xf numFmtId="0" fontId="9" fillId="6" borderId="0" xfId="0" applyFont="1" applyFill="1"/>
    <xf numFmtId="0" fontId="3" fillId="6" borderId="1" xfId="0" applyFont="1" applyFill="1" applyBorder="1" applyAlignment="1">
      <alignment horizontal="center"/>
    </xf>
    <xf numFmtId="0" fontId="3" fillId="6" borderId="36" xfId="0" applyFont="1" applyFill="1" applyBorder="1"/>
    <xf numFmtId="0" fontId="3" fillId="6" borderId="22" xfId="0" applyFont="1" applyFill="1" applyBorder="1"/>
    <xf numFmtId="0" fontId="0" fillId="6" borderId="25" xfId="0" applyFill="1" applyBorder="1"/>
    <xf numFmtId="20" fontId="0" fillId="6" borderId="32" xfId="0" applyNumberFormat="1" applyFill="1" applyBorder="1"/>
    <xf numFmtId="0" fontId="0" fillId="6" borderId="32" xfId="0" applyFill="1" applyBorder="1"/>
    <xf numFmtId="0" fontId="0" fillId="6" borderId="14" xfId="0" applyFill="1" applyBorder="1"/>
    <xf numFmtId="0" fontId="3" fillId="6" borderId="33" xfId="0" applyFont="1" applyFill="1" applyBorder="1"/>
    <xf numFmtId="0" fontId="3" fillId="6" borderId="7" xfId="0" applyFont="1" applyFill="1" applyBorder="1"/>
    <xf numFmtId="0" fontId="0" fillId="6" borderId="8" xfId="0" applyFill="1" applyBorder="1"/>
    <xf numFmtId="0" fontId="0" fillId="6" borderId="23" xfId="0" applyFill="1" applyBorder="1"/>
    <xf numFmtId="0" fontId="0" fillId="6" borderId="24" xfId="0" applyFill="1" applyBorder="1"/>
    <xf numFmtId="0" fontId="0" fillId="6" borderId="41" xfId="0" applyFill="1" applyBorder="1"/>
    <xf numFmtId="0" fontId="0" fillId="6" borderId="7" xfId="0" applyFill="1" applyBorder="1"/>
    <xf numFmtId="20" fontId="0" fillId="6" borderId="31" xfId="0" applyNumberFormat="1" applyFill="1" applyBorder="1"/>
    <xf numFmtId="0" fontId="0" fillId="6" borderId="15" xfId="0" applyFill="1" applyBorder="1"/>
    <xf numFmtId="0" fontId="0" fillId="6" borderId="58" xfId="0" applyFill="1" applyBorder="1"/>
    <xf numFmtId="0" fontId="3" fillId="6" borderId="15" xfId="0" applyFont="1" applyFill="1" applyBorder="1"/>
    <xf numFmtId="0" fontId="3" fillId="6" borderId="9" xfId="0" applyFont="1" applyFill="1" applyBorder="1"/>
    <xf numFmtId="0" fontId="0" fillId="6" borderId="6" xfId="0" applyFill="1" applyBorder="1"/>
    <xf numFmtId="0" fontId="0" fillId="6" borderId="10" xfId="0" applyFill="1" applyBorder="1"/>
    <xf numFmtId="0" fontId="0" fillId="6" borderId="17" xfId="0" applyFill="1" applyBorder="1"/>
    <xf numFmtId="0" fontId="0" fillId="6" borderId="42" xfId="0" applyFill="1" applyBorder="1"/>
    <xf numFmtId="0" fontId="0" fillId="6" borderId="9" xfId="0" applyFill="1" applyBorder="1"/>
    <xf numFmtId="0" fontId="0" fillId="6" borderId="34" xfId="0" applyFill="1" applyBorder="1"/>
    <xf numFmtId="20" fontId="0" fillId="6" borderId="30" xfId="0" applyNumberFormat="1" applyFill="1" applyBorder="1"/>
    <xf numFmtId="0" fontId="0" fillId="6" borderId="16" xfId="0" applyFill="1" applyBorder="1"/>
    <xf numFmtId="0" fontId="0" fillId="6" borderId="52" xfId="0" applyFill="1" applyBorder="1"/>
    <xf numFmtId="0" fontId="3" fillId="6" borderId="16" xfId="0" applyFont="1" applyFill="1" applyBorder="1"/>
    <xf numFmtId="0" fontId="3" fillId="6" borderId="11" xfId="0" applyFont="1" applyFill="1" applyBorder="1"/>
    <xf numFmtId="0" fontId="0" fillId="6" borderId="12" xfId="0" applyFill="1" applyBorder="1"/>
    <xf numFmtId="0" fontId="0" fillId="6" borderId="13" xfId="0" applyFill="1" applyBorder="1"/>
    <xf numFmtId="0" fontId="0" fillId="6" borderId="18" xfId="0" applyFill="1" applyBorder="1"/>
    <xf numFmtId="0" fontId="0" fillId="6" borderId="43" xfId="0" applyFill="1" applyBorder="1"/>
    <xf numFmtId="0" fontId="0" fillId="6" borderId="11" xfId="0" applyFill="1" applyBorder="1"/>
    <xf numFmtId="0" fontId="0" fillId="6" borderId="49" xfId="0" applyFill="1" applyBorder="1"/>
    <xf numFmtId="0" fontId="3" fillId="6" borderId="14" xfId="0" applyFont="1" applyFill="1" applyBorder="1"/>
    <xf numFmtId="0" fontId="3" fillId="0" borderId="59" xfId="0" applyFont="1" applyBorder="1" applyAlignment="1">
      <alignment wrapText="1"/>
    </xf>
    <xf numFmtId="0" fontId="3" fillId="0" borderId="60" xfId="0" applyFont="1" applyBorder="1" applyAlignment="1">
      <alignment wrapText="1"/>
    </xf>
    <xf numFmtId="0" fontId="3" fillId="0" borderId="61" xfId="0" applyFont="1" applyBorder="1" applyAlignment="1">
      <alignment wrapText="1"/>
    </xf>
    <xf numFmtId="0" fontId="3" fillId="0" borderId="65" xfId="0" applyFont="1" applyBorder="1" applyAlignment="1">
      <alignment wrapText="1"/>
    </xf>
    <xf numFmtId="0" fontId="3" fillId="0" borderId="6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23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0" fillId="0" borderId="36" xfId="0" applyBorder="1" applyAlignment="1">
      <alignment horizontal="center" vertical="center"/>
    </xf>
    <xf numFmtId="0" fontId="0" fillId="0" borderId="36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3" fillId="6" borderId="1" xfId="0" applyFont="1" applyFill="1" applyBorder="1" applyAlignment="1">
      <alignment wrapText="1"/>
    </xf>
    <xf numFmtId="0" fontId="3" fillId="6" borderId="1" xfId="0" applyFont="1" applyFill="1" applyBorder="1"/>
    <xf numFmtId="0" fontId="3" fillId="6" borderId="25" xfId="0" applyFont="1" applyFill="1" applyBorder="1"/>
    <xf numFmtId="0" fontId="3" fillId="6" borderId="72" xfId="0" applyFont="1" applyFill="1" applyBorder="1" applyAlignment="1">
      <alignment wrapText="1"/>
    </xf>
    <xf numFmtId="0" fontId="3" fillId="6" borderId="73" xfId="0" applyFont="1" applyFill="1" applyBorder="1" applyAlignment="1">
      <alignment wrapText="1"/>
    </xf>
    <xf numFmtId="0" fontId="3" fillId="6" borderId="22" xfId="0" applyFont="1" applyFill="1" applyBorder="1" applyAlignment="1">
      <alignment wrapText="1"/>
    </xf>
    <xf numFmtId="20" fontId="0" fillId="6" borderId="22" xfId="0" applyNumberFormat="1" applyFill="1" applyBorder="1"/>
    <xf numFmtId="0" fontId="3" fillId="6" borderId="7" xfId="0" applyFont="1" applyFill="1" applyBorder="1" applyAlignment="1">
      <alignment wrapText="1"/>
    </xf>
    <xf numFmtId="0" fontId="3" fillId="6" borderId="41" xfId="0" applyFont="1" applyFill="1" applyBorder="1" applyAlignment="1">
      <alignment wrapText="1"/>
    </xf>
    <xf numFmtId="0" fontId="3" fillId="6" borderId="8" xfId="0" applyFont="1" applyFill="1" applyBorder="1" applyAlignment="1">
      <alignment wrapText="1"/>
    </xf>
    <xf numFmtId="0" fontId="3" fillId="6" borderId="23" xfId="0" applyFont="1" applyFill="1" applyBorder="1" applyAlignment="1">
      <alignment wrapText="1"/>
    </xf>
    <xf numFmtId="20" fontId="0" fillId="6" borderId="48" xfId="0" applyNumberFormat="1" applyFill="1" applyBorder="1"/>
    <xf numFmtId="0" fontId="3" fillId="6" borderId="9" xfId="0" applyFont="1" applyFill="1" applyBorder="1" applyAlignment="1">
      <alignment wrapText="1"/>
    </xf>
    <xf numFmtId="0" fontId="3" fillId="6" borderId="42" xfId="0" applyFont="1" applyFill="1" applyBorder="1" applyAlignment="1">
      <alignment wrapText="1"/>
    </xf>
    <xf numFmtId="0" fontId="3" fillId="6" borderId="6" xfId="0" applyFont="1" applyFill="1" applyBorder="1" applyAlignment="1">
      <alignment wrapText="1"/>
    </xf>
    <xf numFmtId="0" fontId="3" fillId="6" borderId="10" xfId="0" applyFont="1" applyFill="1" applyBorder="1" applyAlignment="1">
      <alignment wrapText="1"/>
    </xf>
    <xf numFmtId="20" fontId="0" fillId="6" borderId="49" xfId="0" applyNumberFormat="1" applyFill="1" applyBorder="1"/>
    <xf numFmtId="0" fontId="3" fillId="6" borderId="55" xfId="0" applyFont="1" applyFill="1" applyBorder="1" applyAlignment="1">
      <alignment wrapText="1"/>
    </xf>
    <xf numFmtId="0" fontId="3" fillId="6" borderId="76" xfId="0" applyFont="1" applyFill="1" applyBorder="1" applyAlignment="1">
      <alignment wrapText="1"/>
    </xf>
    <xf numFmtId="0" fontId="3" fillId="6" borderId="54" xfId="0" applyFont="1" applyFill="1" applyBorder="1" applyAlignment="1">
      <alignment wrapText="1"/>
    </xf>
    <xf numFmtId="0" fontId="3" fillId="6" borderId="53" xfId="0" applyFont="1" applyFill="1" applyBorder="1" applyAlignment="1">
      <alignment wrapText="1"/>
    </xf>
    <xf numFmtId="0" fontId="0" fillId="6" borderId="56" xfId="0" applyFill="1" applyBorder="1"/>
    <xf numFmtId="0" fontId="3" fillId="6" borderId="74" xfId="0" applyFont="1" applyFill="1" applyBorder="1" applyAlignment="1">
      <alignment wrapText="1"/>
    </xf>
    <xf numFmtId="0" fontId="3" fillId="6" borderId="75" xfId="0" applyFont="1" applyFill="1" applyBorder="1" applyAlignment="1">
      <alignment wrapText="1"/>
    </xf>
    <xf numFmtId="20" fontId="0" fillId="6" borderId="35" xfId="0" applyNumberFormat="1" applyFill="1" applyBorder="1"/>
    <xf numFmtId="0" fontId="3" fillId="6" borderId="24" xfId="0" applyFont="1" applyFill="1" applyBorder="1" applyAlignment="1">
      <alignment wrapText="1"/>
    </xf>
    <xf numFmtId="20" fontId="0" fillId="6" borderId="39" xfId="0" applyNumberFormat="1" applyFill="1" applyBorder="1"/>
    <xf numFmtId="0" fontId="3" fillId="6" borderId="11" xfId="0" applyFont="1" applyFill="1" applyBorder="1" applyAlignment="1">
      <alignment wrapText="1"/>
    </xf>
    <xf numFmtId="0" fontId="3" fillId="6" borderId="13" xfId="0" applyFont="1" applyFill="1" applyBorder="1" applyAlignment="1">
      <alignment wrapText="1"/>
    </xf>
    <xf numFmtId="0" fontId="3" fillId="6" borderId="18" xfId="0" applyFont="1" applyFill="1" applyBorder="1" applyAlignment="1">
      <alignment wrapText="1"/>
    </xf>
    <xf numFmtId="0" fontId="3" fillId="6" borderId="12" xfId="0" applyFont="1" applyFill="1" applyBorder="1" applyAlignment="1">
      <alignment wrapText="1"/>
    </xf>
    <xf numFmtId="0" fontId="3" fillId="6" borderId="43" xfId="0" applyFont="1" applyFill="1" applyBorder="1" applyAlignment="1">
      <alignment wrapText="1"/>
    </xf>
    <xf numFmtId="0" fontId="3" fillId="6" borderId="45" xfId="0" applyFont="1" applyFill="1" applyBorder="1"/>
    <xf numFmtId="0" fontId="3" fillId="6" borderId="46" xfId="0" applyFont="1" applyFill="1" applyBorder="1" applyAlignment="1">
      <alignment wrapText="1"/>
    </xf>
    <xf numFmtId="0" fontId="3" fillId="6" borderId="47" xfId="0" applyFont="1" applyFill="1" applyBorder="1" applyAlignment="1">
      <alignment wrapText="1"/>
    </xf>
    <xf numFmtId="0" fontId="3" fillId="6" borderId="25" xfId="0" applyFont="1" applyFill="1" applyBorder="1" applyAlignment="1">
      <alignment wrapText="1"/>
    </xf>
    <xf numFmtId="20" fontId="0" fillId="6" borderId="88" xfId="0" applyNumberFormat="1" applyFill="1" applyBorder="1"/>
    <xf numFmtId="0" fontId="3" fillId="6" borderId="89" xfId="0" applyFont="1" applyFill="1" applyBorder="1" applyAlignment="1">
      <alignment wrapText="1"/>
    </xf>
    <xf numFmtId="0" fontId="3" fillId="6" borderId="90" xfId="0" applyFont="1" applyFill="1" applyBorder="1" applyAlignment="1">
      <alignment wrapText="1"/>
    </xf>
    <xf numFmtId="0" fontId="3" fillId="6" borderId="88" xfId="0" applyFont="1" applyFill="1" applyBorder="1" applyAlignment="1">
      <alignment wrapText="1"/>
    </xf>
    <xf numFmtId="0" fontId="3" fillId="6" borderId="91" xfId="0" applyFont="1" applyFill="1" applyBorder="1" applyAlignment="1">
      <alignment wrapText="1"/>
    </xf>
    <xf numFmtId="0" fontId="3" fillId="6" borderId="48" xfId="0" applyFont="1" applyFill="1" applyBorder="1" applyAlignment="1">
      <alignment wrapText="1"/>
    </xf>
    <xf numFmtId="20" fontId="0" fillId="6" borderId="57" xfId="0" applyNumberFormat="1" applyFill="1" applyBorder="1"/>
    <xf numFmtId="0" fontId="3" fillId="6" borderId="85" xfId="0" applyFont="1" applyFill="1" applyBorder="1" applyAlignment="1">
      <alignment wrapText="1"/>
    </xf>
    <xf numFmtId="0" fontId="3" fillId="6" borderId="86" xfId="0" applyFont="1" applyFill="1" applyBorder="1" applyAlignment="1">
      <alignment wrapText="1"/>
    </xf>
    <xf numFmtId="0" fontId="3" fillId="6" borderId="57" xfId="0" applyFont="1" applyFill="1" applyBorder="1" applyAlignment="1">
      <alignment wrapText="1"/>
    </xf>
    <xf numFmtId="0" fontId="3" fillId="6" borderId="87" xfId="0" applyFont="1" applyFill="1" applyBorder="1" applyAlignment="1">
      <alignment wrapText="1"/>
    </xf>
    <xf numFmtId="0" fontId="3" fillId="6" borderId="49" xfId="0" applyFont="1" applyFill="1" applyBorder="1" applyAlignment="1">
      <alignment wrapText="1"/>
    </xf>
    <xf numFmtId="0" fontId="0" fillId="0" borderId="0" xfId="0"/>
    <xf numFmtId="0" fontId="3" fillId="0" borderId="0" xfId="0" applyFont="1" applyAlignment="1">
      <alignment horizontal="right"/>
    </xf>
    <xf numFmtId="0" fontId="0" fillId="0" borderId="0" xfId="0"/>
    <xf numFmtId="0" fontId="0" fillId="0" borderId="2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6" xfId="0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3" fillId="6" borderId="45" xfId="0" applyFont="1" applyFill="1" applyBorder="1" applyAlignment="1">
      <alignment horizontal="center" wrapText="1"/>
    </xf>
    <xf numFmtId="0" fontId="3" fillId="6" borderId="46" xfId="0" applyFont="1" applyFill="1" applyBorder="1" applyAlignment="1">
      <alignment horizontal="center" wrapText="1"/>
    </xf>
    <xf numFmtId="0" fontId="3" fillId="6" borderId="92" xfId="0" applyFont="1" applyFill="1" applyBorder="1" applyAlignment="1">
      <alignment horizontal="center" wrapText="1"/>
    </xf>
    <xf numFmtId="0" fontId="3" fillId="6" borderId="47" xfId="0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3" fillId="0" borderId="66" xfId="0" applyFont="1" applyBorder="1" applyAlignment="1">
      <alignment horizontal="center" wrapText="1"/>
    </xf>
    <xf numFmtId="0" fontId="3" fillId="0" borderId="62" xfId="0" applyFont="1" applyBorder="1" applyAlignment="1">
      <alignment horizontal="center" wrapText="1"/>
    </xf>
    <xf numFmtId="0" fontId="3" fillId="0" borderId="63" xfId="0" applyFont="1" applyBorder="1" applyAlignment="1">
      <alignment horizontal="center" wrapText="1"/>
    </xf>
    <xf numFmtId="0" fontId="3" fillId="0" borderId="67" xfId="0" applyFont="1" applyBorder="1" applyAlignment="1">
      <alignment horizontal="center" wrapText="1"/>
    </xf>
    <xf numFmtId="0" fontId="3" fillId="0" borderId="68" xfId="0" applyFont="1" applyBorder="1" applyAlignment="1">
      <alignment horizontal="center" wrapText="1"/>
    </xf>
    <xf numFmtId="0" fontId="3" fillId="0" borderId="69" xfId="0" applyFont="1" applyBorder="1" applyAlignment="1">
      <alignment horizontal="center" wrapText="1"/>
    </xf>
    <xf numFmtId="0" fontId="3" fillId="0" borderId="70" xfId="0" applyFont="1" applyBorder="1" applyAlignment="1">
      <alignment horizontal="center" wrapText="1"/>
    </xf>
    <xf numFmtId="0" fontId="3" fillId="0" borderId="71" xfId="0" applyFont="1" applyBorder="1" applyAlignment="1">
      <alignment horizontal="center" wrapText="1"/>
    </xf>
    <xf numFmtId="0" fontId="3" fillId="6" borderId="27" xfId="0" applyFont="1" applyFill="1" applyBorder="1" applyAlignment="1">
      <alignment horizontal="center"/>
    </xf>
    <xf numFmtId="0" fontId="3" fillId="6" borderId="28" xfId="0" applyFont="1" applyFill="1" applyBorder="1" applyAlignment="1">
      <alignment horizontal="center"/>
    </xf>
    <xf numFmtId="0" fontId="3" fillId="6" borderId="26" xfId="0" applyFont="1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3" fillId="6" borderId="29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0" fontId="3" fillId="6" borderId="79" xfId="0" applyFont="1" applyFill="1" applyBorder="1" applyAlignment="1">
      <alignment horizontal="center" wrapText="1"/>
    </xf>
    <xf numFmtId="0" fontId="3" fillId="6" borderId="80" xfId="0" applyFont="1" applyFill="1" applyBorder="1" applyAlignment="1">
      <alignment horizontal="center" wrapText="1"/>
    </xf>
    <xf numFmtId="0" fontId="3" fillId="6" borderId="77" xfId="0" applyFont="1" applyFill="1" applyBorder="1" applyAlignment="1">
      <alignment horizontal="center" wrapText="1"/>
    </xf>
    <xf numFmtId="0" fontId="3" fillId="6" borderId="78" xfId="0" applyFont="1" applyFill="1" applyBorder="1" applyAlignment="1">
      <alignment horizontal="center" wrapText="1"/>
    </xf>
    <xf numFmtId="0" fontId="3" fillId="6" borderId="37" xfId="0" applyFont="1" applyFill="1" applyBorder="1" applyAlignment="1">
      <alignment horizontal="center" wrapText="1"/>
    </xf>
    <xf numFmtId="0" fontId="3" fillId="6" borderId="81" xfId="0" applyFont="1" applyFill="1" applyBorder="1" applyAlignment="1">
      <alignment horizontal="center" wrapText="1"/>
    </xf>
    <xf numFmtId="0" fontId="3" fillId="6" borderId="82" xfId="0" applyFont="1" applyFill="1" applyBorder="1" applyAlignment="1">
      <alignment horizontal="center" wrapText="1"/>
    </xf>
    <xf numFmtId="0" fontId="3" fillId="6" borderId="83" xfId="0" applyFont="1" applyFill="1" applyBorder="1" applyAlignment="1">
      <alignment horizontal="center" wrapText="1"/>
    </xf>
    <xf numFmtId="0" fontId="3" fillId="6" borderId="84" xfId="0" applyFont="1" applyFill="1" applyBorder="1" applyAlignment="1">
      <alignment horizontal="center" wrapText="1"/>
    </xf>
    <xf numFmtId="0" fontId="3" fillId="6" borderId="36" xfId="0" applyFont="1" applyFill="1" applyBorder="1" applyAlignment="1">
      <alignment horizontal="center"/>
    </xf>
    <xf numFmtId="0" fontId="3" fillId="6" borderId="37" xfId="0" applyFont="1" applyFill="1" applyBorder="1" applyAlignment="1">
      <alignment horizontal="center"/>
    </xf>
    <xf numFmtId="0" fontId="0" fillId="6" borderId="37" xfId="0" applyFill="1" applyBorder="1" applyAlignment="1">
      <alignment horizontal="center"/>
    </xf>
    <xf numFmtId="0" fontId="0" fillId="6" borderId="36" xfId="0" applyFill="1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6" fillId="0" borderId="0" xfId="0" applyFont="1"/>
    <xf numFmtId="0" fontId="0" fillId="0" borderId="0" xfId="0"/>
    <xf numFmtId="0" fontId="8" fillId="5" borderId="3" xfId="0" applyFont="1" applyFill="1" applyBorder="1"/>
    <xf numFmtId="0" fontId="7" fillId="0" borderId="5" xfId="0" applyFont="1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93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7" borderId="1" xfId="0" applyFont="1" applyFill="1" applyBorder="1"/>
    <xf numFmtId="0" fontId="5" fillId="7" borderId="1" xfId="0" applyFont="1" applyFill="1" applyBorder="1" applyAlignment="1">
      <alignment wrapText="1"/>
    </xf>
    <xf numFmtId="0" fontId="5" fillId="0" borderId="67" xfId="0" applyFont="1" applyBorder="1" applyAlignment="1">
      <alignment horizontal="center"/>
    </xf>
    <xf numFmtId="0" fontId="7" fillId="0" borderId="69" xfId="0" applyFont="1" applyBorder="1"/>
    <xf numFmtId="0" fontId="5" fillId="0" borderId="0" xfId="0" applyFont="1"/>
    <xf numFmtId="0" fontId="5" fillId="0" borderId="78" xfId="0" applyFont="1" applyBorder="1"/>
    <xf numFmtId="0" fontId="5" fillId="0" borderId="77" xfId="0" applyFont="1" applyBorder="1"/>
    <xf numFmtId="0" fontId="10" fillId="7" borderId="1" xfId="0" applyFont="1" applyFill="1" applyBorder="1"/>
    <xf numFmtId="0" fontId="5" fillId="7" borderId="1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7" fillId="0" borderId="1" xfId="0" applyFont="1" applyBorder="1"/>
    <xf numFmtId="0" fontId="5" fillId="7" borderId="66" xfId="0" applyFont="1" applyFill="1" applyBorder="1" applyAlignment="1">
      <alignment horizontal="center" wrapText="1"/>
    </xf>
    <xf numFmtId="0" fontId="7" fillId="0" borderId="62" xfId="0" applyFont="1" applyBorder="1"/>
    <xf numFmtId="0" fontId="7" fillId="0" borderId="63" xfId="0" applyFont="1" applyBorder="1"/>
    <xf numFmtId="0" fontId="5" fillId="0" borderId="94" xfId="0" applyFont="1" applyBorder="1"/>
    <xf numFmtId="0" fontId="5" fillId="0" borderId="95" xfId="0" applyFont="1" applyBorder="1"/>
    <xf numFmtId="20" fontId="5" fillId="0" borderId="0" xfId="0" applyNumberFormat="1" applyFont="1"/>
    <xf numFmtId="0" fontId="5" fillId="7" borderId="96" xfId="0" applyFont="1" applyFill="1" applyBorder="1"/>
    <xf numFmtId="0" fontId="5" fillId="7" borderId="97" xfId="0" applyFont="1" applyFill="1" applyBorder="1" applyAlignment="1">
      <alignment wrapText="1"/>
    </xf>
    <xf numFmtId="0" fontId="5" fillId="7" borderId="98" xfId="0" applyFont="1" applyFill="1" applyBorder="1" applyAlignment="1">
      <alignment wrapText="1"/>
    </xf>
    <xf numFmtId="0" fontId="5" fillId="7" borderId="62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horizontal="center" wrapText="1"/>
    </xf>
    <xf numFmtId="0" fontId="7" fillId="0" borderId="79" xfId="0" applyFont="1" applyBorder="1"/>
    <xf numFmtId="0" fontId="5" fillId="7" borderId="80" xfId="0" applyFont="1" applyFill="1" applyBorder="1" applyAlignment="1">
      <alignment horizontal="center" wrapText="1"/>
    </xf>
    <xf numFmtId="0" fontId="7" fillId="0" borderId="77" xfId="0" applyFont="1" applyBorder="1"/>
    <xf numFmtId="0" fontId="5" fillId="7" borderId="78" xfId="0" applyFont="1" applyFill="1" applyBorder="1" applyAlignment="1">
      <alignment horizontal="center" wrapText="1"/>
    </xf>
    <xf numFmtId="0" fontId="5" fillId="7" borderId="99" xfId="0" applyFont="1" applyFill="1" applyBorder="1" applyAlignment="1">
      <alignment wrapText="1"/>
    </xf>
    <xf numFmtId="20" fontId="5" fillId="7" borderId="99" xfId="0" applyNumberFormat="1" applyFont="1" applyFill="1" applyBorder="1"/>
    <xf numFmtId="0" fontId="5" fillId="7" borderId="100" xfId="0" applyFont="1" applyFill="1" applyBorder="1" applyAlignment="1">
      <alignment wrapText="1"/>
    </xf>
    <xf numFmtId="0" fontId="5" fillId="7" borderId="101" xfId="0" applyFont="1" applyFill="1" applyBorder="1" applyAlignment="1">
      <alignment wrapText="1"/>
    </xf>
    <xf numFmtId="0" fontId="5" fillId="7" borderId="102" xfId="0" applyFont="1" applyFill="1" applyBorder="1" applyAlignment="1">
      <alignment wrapText="1"/>
    </xf>
    <xf numFmtId="0" fontId="5" fillId="7" borderId="103" xfId="0" applyFont="1" applyFill="1" applyBorder="1" applyAlignment="1">
      <alignment wrapText="1"/>
    </xf>
    <xf numFmtId="0" fontId="5" fillId="7" borderId="104" xfId="0" applyFont="1" applyFill="1" applyBorder="1"/>
    <xf numFmtId="20" fontId="5" fillId="7" borderId="105" xfId="0" applyNumberFormat="1" applyFont="1" applyFill="1" applyBorder="1"/>
    <xf numFmtId="0" fontId="5" fillId="7" borderId="106" xfId="0" applyFont="1" applyFill="1" applyBorder="1" applyAlignment="1">
      <alignment wrapText="1"/>
    </xf>
    <xf numFmtId="0" fontId="5" fillId="7" borderId="107" xfId="0" applyFont="1" applyFill="1" applyBorder="1" applyAlignment="1">
      <alignment wrapText="1"/>
    </xf>
    <xf numFmtId="0" fontId="5" fillId="7" borderId="108" xfId="0" applyFont="1" applyFill="1" applyBorder="1" applyAlignment="1">
      <alignment wrapText="1"/>
    </xf>
    <xf numFmtId="0" fontId="5" fillId="7" borderId="109" xfId="0" applyFont="1" applyFill="1" applyBorder="1" applyAlignment="1">
      <alignment wrapText="1"/>
    </xf>
    <xf numFmtId="0" fontId="5" fillId="7" borderId="110" xfId="0" applyFont="1" applyFill="1" applyBorder="1"/>
    <xf numFmtId="20" fontId="5" fillId="7" borderId="111" xfId="0" applyNumberFormat="1" applyFont="1" applyFill="1" applyBorder="1"/>
    <xf numFmtId="0" fontId="5" fillId="7" borderId="112" xfId="0" applyFont="1" applyFill="1" applyBorder="1" applyAlignment="1">
      <alignment wrapText="1"/>
    </xf>
    <xf numFmtId="0" fontId="5" fillId="7" borderId="113" xfId="0" applyFont="1" applyFill="1" applyBorder="1" applyAlignment="1">
      <alignment wrapText="1"/>
    </xf>
    <xf numFmtId="0" fontId="5" fillId="7" borderId="114" xfId="0" applyFont="1" applyFill="1" applyBorder="1" applyAlignment="1">
      <alignment wrapText="1"/>
    </xf>
    <xf numFmtId="0" fontId="5" fillId="7" borderId="115" xfId="0" applyFont="1" applyFill="1" applyBorder="1" applyAlignment="1">
      <alignment wrapText="1"/>
    </xf>
    <xf numFmtId="0" fontId="5" fillId="7" borderId="116" xfId="0" applyFont="1" applyFill="1" applyBorder="1"/>
    <xf numFmtId="0" fontId="5" fillId="7" borderId="117" xfId="0" applyFont="1" applyFill="1" applyBorder="1" applyAlignment="1">
      <alignment wrapText="1"/>
    </xf>
    <xf numFmtId="0" fontId="5" fillId="7" borderId="118" xfId="0" applyFont="1" applyFill="1" applyBorder="1" applyAlignment="1">
      <alignment wrapText="1"/>
    </xf>
    <xf numFmtId="0" fontId="5" fillId="7" borderId="68" xfId="0" applyFont="1" applyFill="1" applyBorder="1" applyAlignment="1">
      <alignment horizontal="center" wrapText="1"/>
    </xf>
    <xf numFmtId="0" fontId="7" fillId="0" borderId="68" xfId="0" applyFont="1" applyBorder="1"/>
    <xf numFmtId="0" fontId="5" fillId="7" borderId="67" xfId="0" applyFont="1" applyFill="1" applyBorder="1" applyAlignment="1">
      <alignment horizontal="center" wrapText="1"/>
    </xf>
    <xf numFmtId="0" fontId="7" fillId="0" borderId="70" xfId="0" applyFont="1" applyBorder="1"/>
    <xf numFmtId="0" fontId="5" fillId="7" borderId="71" xfId="0" applyFont="1" applyFill="1" applyBorder="1" applyAlignment="1">
      <alignment horizontal="center" wrapText="1"/>
    </xf>
    <xf numFmtId="0" fontId="5" fillId="0" borderId="96" xfId="0" applyFont="1" applyBorder="1"/>
    <xf numFmtId="20" fontId="5" fillId="7" borderId="78" xfId="0" applyNumberFormat="1" applyFont="1" applyFill="1" applyBorder="1"/>
    <xf numFmtId="0" fontId="5" fillId="7" borderId="119" xfId="0" applyFont="1" applyFill="1" applyBorder="1" applyAlignment="1">
      <alignment wrapText="1"/>
    </xf>
    <xf numFmtId="0" fontId="5" fillId="0" borderId="104" xfId="0" applyFont="1" applyBorder="1"/>
    <xf numFmtId="20" fontId="5" fillId="7" borderId="94" xfId="0" applyNumberFormat="1" applyFont="1" applyFill="1" applyBorder="1"/>
    <xf numFmtId="0" fontId="5" fillId="7" borderId="120" xfId="0" applyFont="1" applyFill="1" applyBorder="1" applyAlignment="1">
      <alignment wrapText="1"/>
    </xf>
    <xf numFmtId="0" fontId="5" fillId="7" borderId="121" xfId="0" applyFont="1" applyFill="1" applyBorder="1" applyAlignment="1">
      <alignment wrapText="1"/>
    </xf>
    <xf numFmtId="0" fontId="5" fillId="7" borderId="122" xfId="0" applyFont="1" applyFill="1" applyBorder="1" applyAlignment="1">
      <alignment wrapText="1"/>
    </xf>
    <xf numFmtId="0" fontId="5" fillId="7" borderId="123" xfId="0" applyFont="1" applyFill="1" applyBorder="1" applyAlignment="1">
      <alignment wrapText="1"/>
    </xf>
    <xf numFmtId="0" fontId="5" fillId="7" borderId="124" xfId="0" applyFont="1" applyFill="1" applyBorder="1" applyAlignment="1">
      <alignment wrapText="1"/>
    </xf>
    <xf numFmtId="0" fontId="5" fillId="7" borderId="125" xfId="0" applyFont="1" applyFill="1" applyBorder="1"/>
    <xf numFmtId="0" fontId="5" fillId="0" borderId="125" xfId="0" applyFont="1" applyBorder="1"/>
    <xf numFmtId="0" fontId="5" fillId="7" borderId="126" xfId="0" applyFont="1" applyFill="1" applyBorder="1"/>
    <xf numFmtId="0" fontId="5" fillId="7" borderId="127" xfId="0" applyFont="1" applyFill="1" applyBorder="1" applyAlignment="1">
      <alignment wrapText="1"/>
    </xf>
    <xf numFmtId="0" fontId="5" fillId="7" borderId="128" xfId="0" applyFont="1" applyFill="1" applyBorder="1" applyAlignment="1">
      <alignment wrapText="1"/>
    </xf>
    <xf numFmtId="0" fontId="5" fillId="7" borderId="96" xfId="0" applyFont="1" applyFill="1" applyBorder="1" applyAlignment="1">
      <alignment wrapText="1"/>
    </xf>
    <xf numFmtId="20" fontId="5" fillId="7" borderId="129" xfId="0" applyNumberFormat="1" applyFont="1" applyFill="1" applyBorder="1"/>
    <xf numFmtId="0" fontId="5" fillId="7" borderId="130" xfId="0" applyFont="1" applyFill="1" applyBorder="1" applyAlignment="1">
      <alignment wrapText="1"/>
    </xf>
    <xf numFmtId="0" fontId="5" fillId="7" borderId="131" xfId="0" applyFont="1" applyFill="1" applyBorder="1" applyAlignment="1">
      <alignment wrapText="1"/>
    </xf>
    <xf numFmtId="0" fontId="5" fillId="7" borderId="129" xfId="0" applyFont="1" applyFill="1" applyBorder="1" applyAlignment="1">
      <alignment wrapText="1"/>
    </xf>
    <xf numFmtId="0" fontId="5" fillId="7" borderId="132" xfId="0" applyFont="1" applyFill="1" applyBorder="1" applyAlignment="1">
      <alignment wrapText="1"/>
    </xf>
    <xf numFmtId="20" fontId="5" fillId="7" borderId="133" xfId="0" applyNumberFormat="1" applyFont="1" applyFill="1" applyBorder="1"/>
    <xf numFmtId="0" fontId="5" fillId="7" borderId="134" xfId="0" applyFont="1" applyFill="1" applyBorder="1" applyAlignment="1">
      <alignment wrapText="1"/>
    </xf>
    <xf numFmtId="0" fontId="5" fillId="7" borderId="135" xfId="0" applyFont="1" applyFill="1" applyBorder="1" applyAlignment="1">
      <alignment wrapText="1"/>
    </xf>
    <xf numFmtId="0" fontId="5" fillId="7" borderId="133" xfId="0" applyFont="1" applyFill="1" applyBorder="1" applyAlignment="1">
      <alignment wrapText="1"/>
    </xf>
    <xf numFmtId="0" fontId="5" fillId="7" borderId="136" xfId="0" applyFont="1" applyFill="1" applyBorder="1" applyAlignment="1">
      <alignment wrapText="1"/>
    </xf>
    <xf numFmtId="0" fontId="5" fillId="0" borderId="0" xfId="0" applyFont="1" applyAlignment="1">
      <alignment wrapText="1"/>
    </xf>
    <xf numFmtId="0" fontId="11" fillId="7" borderId="1" xfId="0" applyFont="1" applyFill="1" applyBorder="1"/>
    <xf numFmtId="0" fontId="0" fillId="0" borderId="0" xfId="0" applyFont="1" applyAlignment="1"/>
    <xf numFmtId="0" fontId="5" fillId="0" borderId="66" xfId="0" applyFont="1" applyBorder="1" applyAlignment="1">
      <alignment horizontal="center"/>
    </xf>
    <xf numFmtId="0" fontId="4" fillId="2" borderId="99" xfId="0" applyFont="1" applyFill="1" applyBorder="1" applyAlignment="1"/>
    <xf numFmtId="0" fontId="4" fillId="3" borderId="99" xfId="0" applyFont="1" applyFill="1" applyBorder="1" applyAlignment="1"/>
    <xf numFmtId="0" fontId="4" fillId="4" borderId="99" xfId="0" applyFont="1" applyFill="1" applyBorder="1" applyAlignment="1"/>
    <xf numFmtId="0" fontId="5" fillId="2" borderId="104" xfId="0" applyFont="1" applyFill="1" applyBorder="1"/>
    <xf numFmtId="0" fontId="5" fillId="3" borderId="104" xfId="0" applyFont="1" applyFill="1" applyBorder="1"/>
    <xf numFmtId="0" fontId="5" fillId="4" borderId="104" xfId="0" applyFont="1" applyFill="1" applyBorder="1"/>
    <xf numFmtId="0" fontId="5" fillId="2" borderId="110" xfId="0" applyFont="1" applyFill="1" applyBorder="1"/>
    <xf numFmtId="0" fontId="5" fillId="3" borderId="110" xfId="0" applyFont="1" applyFill="1" applyBorder="1"/>
    <xf numFmtId="0" fontId="5" fillId="4" borderId="110" xfId="0" applyFont="1" applyFill="1" applyBorder="1"/>
    <xf numFmtId="0" fontId="5" fillId="2" borderId="125" xfId="0" applyFont="1" applyFill="1" applyBorder="1"/>
    <xf numFmtId="0" fontId="5" fillId="3" borderId="125" xfId="0" applyFont="1" applyFill="1" applyBorder="1"/>
    <xf numFmtId="0" fontId="5" fillId="4" borderId="125" xfId="0" applyFont="1" applyFill="1" applyBorder="1"/>
    <xf numFmtId="0" fontId="10" fillId="0" borderId="0" xfId="0" applyFont="1"/>
    <xf numFmtId="0" fontId="1" fillId="0" borderId="0" xfId="0" applyFont="1"/>
    <xf numFmtId="0" fontId="5" fillId="0" borderId="0" xfId="0" applyFont="1" applyAlignment="1">
      <alignment horizontal="center"/>
    </xf>
    <xf numFmtId="0" fontId="5" fillId="0" borderId="67" xfId="0" applyFont="1" applyBorder="1"/>
    <xf numFmtId="0" fontId="5" fillId="0" borderId="99" xfId="0" applyFont="1" applyBorder="1"/>
    <xf numFmtId="0" fontId="5" fillId="0" borderId="68" xfId="0" applyFont="1" applyBorder="1" applyAlignment="1">
      <alignment horizontal="center"/>
    </xf>
    <xf numFmtId="20" fontId="5" fillId="0" borderId="137" xfId="0" applyNumberFormat="1" applyFont="1" applyBorder="1"/>
    <xf numFmtId="0" fontId="5" fillId="0" borderId="137" xfId="0" applyFont="1" applyBorder="1"/>
    <xf numFmtId="0" fontId="5" fillId="0" borderId="138" xfId="0" applyFont="1" applyBorder="1"/>
    <xf numFmtId="0" fontId="5" fillId="0" borderId="100" xfId="0" applyFont="1" applyBorder="1"/>
    <xf numFmtId="0" fontId="5" fillId="0" borderId="102" xfId="0" applyFont="1" applyBorder="1"/>
    <xf numFmtId="0" fontId="5" fillId="0" borderId="103" xfId="0" applyFont="1" applyBorder="1"/>
    <xf numFmtId="0" fontId="5" fillId="0" borderId="119" xfId="0" applyFont="1" applyBorder="1"/>
    <xf numFmtId="0" fontId="5" fillId="0" borderId="101" xfId="0" applyFont="1" applyBorder="1"/>
    <xf numFmtId="20" fontId="5" fillId="0" borderId="139" xfId="0" applyNumberFormat="1" applyFont="1" applyBorder="1"/>
    <xf numFmtId="0" fontId="5" fillId="0" borderId="110" xfId="0" applyFont="1" applyBorder="1"/>
    <xf numFmtId="0" fontId="5" fillId="0" borderId="140" xfId="0" applyFont="1" applyBorder="1"/>
    <xf numFmtId="0" fontId="5" fillId="0" borderId="106" xfId="0" applyFont="1" applyBorder="1" applyAlignment="1"/>
    <xf numFmtId="0" fontId="5" fillId="0" borderId="108" xfId="0" applyFont="1" applyBorder="1"/>
    <xf numFmtId="0" fontId="5" fillId="0" borderId="109" xfId="0" applyFont="1" applyBorder="1" applyAlignment="1"/>
    <xf numFmtId="0" fontId="5" fillId="0" borderId="141" xfId="0" applyFont="1" applyBorder="1" applyAlignment="1"/>
    <xf numFmtId="0" fontId="5" fillId="0" borderId="107" xfId="0" applyFont="1" applyBorder="1" applyAlignment="1"/>
    <xf numFmtId="0" fontId="5" fillId="0" borderId="142" xfId="0" applyFont="1" applyBorder="1"/>
    <xf numFmtId="0" fontId="7" fillId="0" borderId="143" xfId="0" applyFont="1" applyBorder="1"/>
    <xf numFmtId="0" fontId="5" fillId="0" borderId="99" xfId="0" applyFont="1" applyBorder="1" applyAlignment="1">
      <alignment horizontal="center" vertical="center"/>
    </xf>
    <xf numFmtId="20" fontId="5" fillId="0" borderId="144" xfId="0" applyNumberFormat="1" applyFont="1" applyBorder="1"/>
    <xf numFmtId="0" fontId="5" fillId="0" borderId="145" xfId="0" applyFont="1" applyBorder="1"/>
    <xf numFmtId="0" fontId="5" fillId="0" borderId="120" xfId="0" applyFont="1" applyBorder="1" applyAlignment="1"/>
    <xf numFmtId="0" fontId="5" fillId="0" borderId="123" xfId="0" applyFont="1" applyBorder="1"/>
    <xf numFmtId="0" fontId="5" fillId="0" borderId="121" xfId="0" applyFont="1" applyBorder="1" applyAlignment="1"/>
    <xf numFmtId="0" fontId="5" fillId="0" borderId="122" xfId="0" applyFont="1" applyBorder="1" applyAlignment="1"/>
    <xf numFmtId="0" fontId="5" fillId="0" borderId="124" xfId="0" applyFont="1" applyBorder="1" applyAlignment="1"/>
    <xf numFmtId="0" fontId="5" fillId="0" borderId="111" xfId="0" applyFont="1" applyBorder="1"/>
    <xf numFmtId="0" fontId="5" fillId="0" borderId="66" xfId="0" applyFont="1" applyBorder="1"/>
    <xf numFmtId="0" fontId="5" fillId="0" borderId="146" xfId="0" applyFont="1" applyBorder="1"/>
    <xf numFmtId="0" fontId="5" fillId="0" borderId="147" xfId="0" applyFont="1" applyBorder="1"/>
    <xf numFmtId="0" fontId="5" fillId="0" borderId="148" xfId="0" applyFont="1" applyBorder="1"/>
    <xf numFmtId="0" fontId="7" fillId="0" borderId="111" xfId="0" applyFont="1" applyBorder="1"/>
    <xf numFmtId="0" fontId="7" fillId="0" borderId="105" xfId="0" applyFont="1" applyBorder="1"/>
    <xf numFmtId="0" fontId="5" fillId="0" borderId="137" xfId="0" applyFont="1" applyBorder="1" applyAlignment="1">
      <alignment horizontal="center" vertical="center"/>
    </xf>
    <xf numFmtId="0" fontId="5" fillId="0" borderId="104" xfId="0" applyFont="1" applyBorder="1" applyAlignment="1">
      <alignment horizontal="center" vertical="center"/>
    </xf>
    <xf numFmtId="0" fontId="5" fillId="0" borderId="149" xfId="0" applyFont="1" applyBorder="1" applyAlignment="1">
      <alignment horizontal="center" vertical="center"/>
    </xf>
    <xf numFmtId="0" fontId="5" fillId="0" borderId="100" xfId="0" applyFont="1" applyBorder="1" applyAlignment="1">
      <alignment horizontal="center" vertical="center"/>
    </xf>
    <xf numFmtId="0" fontId="5" fillId="0" borderId="101" xfId="0" applyFont="1" applyBorder="1" applyAlignment="1">
      <alignment horizontal="center" vertical="center"/>
    </xf>
    <xf numFmtId="164" fontId="5" fillId="0" borderId="137" xfId="0" applyNumberFormat="1" applyFont="1" applyBorder="1" applyAlignment="1">
      <alignment horizontal="center" vertical="center"/>
    </xf>
    <xf numFmtId="0" fontId="5" fillId="0" borderId="99" xfId="0" applyFont="1" applyBorder="1" applyAlignment="1">
      <alignment horizontal="center" vertical="center"/>
    </xf>
    <xf numFmtId="0" fontId="5" fillId="0" borderId="105" xfId="0" applyFont="1" applyBorder="1"/>
    <xf numFmtId="0" fontId="5" fillId="0" borderId="139" xfId="0" applyFont="1" applyBorder="1" applyAlignment="1">
      <alignment horizontal="center" vertical="center"/>
    </xf>
    <xf numFmtId="0" fontId="5" fillId="0" borderId="110" xfId="0" applyFont="1" applyBorder="1" applyAlignment="1">
      <alignment horizontal="center" vertical="center"/>
    </xf>
    <xf numFmtId="0" fontId="5" fillId="0" borderId="140" xfId="0" applyFont="1" applyBorder="1" applyAlignment="1">
      <alignment horizontal="center" vertical="center"/>
    </xf>
    <xf numFmtId="0" fontId="5" fillId="0" borderId="106" xfId="0" applyFont="1" applyBorder="1" applyAlignment="1">
      <alignment horizontal="center" vertical="center"/>
    </xf>
    <xf numFmtId="0" fontId="5" fillId="0" borderId="107" xfId="0" applyFont="1" applyBorder="1" applyAlignment="1">
      <alignment horizontal="center" vertical="center"/>
    </xf>
    <xf numFmtId="164" fontId="5" fillId="0" borderId="139" xfId="0" applyNumberFormat="1" applyFont="1" applyBorder="1" applyAlignment="1">
      <alignment horizontal="center" vertical="center"/>
    </xf>
    <xf numFmtId="0" fontId="5" fillId="0" borderId="105" xfId="0" applyFont="1" applyBorder="1" applyAlignment="1">
      <alignment horizontal="center" vertical="center"/>
    </xf>
    <xf numFmtId="0" fontId="5" fillId="0" borderId="144" xfId="0" applyFont="1" applyBorder="1" applyAlignment="1">
      <alignment horizontal="center" vertical="center"/>
    </xf>
    <xf numFmtId="0" fontId="5" fillId="0" borderId="116" xfId="0" applyFont="1" applyBorder="1" applyAlignment="1">
      <alignment horizontal="center" vertical="center"/>
    </xf>
    <xf numFmtId="0" fontId="5" fillId="0" borderId="145" xfId="0" applyFont="1" applyBorder="1" applyAlignment="1">
      <alignment horizontal="center" vertical="center"/>
    </xf>
    <xf numFmtId="0" fontId="5" fillId="0" borderId="120" xfId="0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/>
    </xf>
    <xf numFmtId="164" fontId="5" fillId="0" borderId="144" xfId="0" applyNumberFormat="1" applyFont="1" applyBorder="1" applyAlignment="1">
      <alignment horizontal="center" vertical="center"/>
    </xf>
    <xf numFmtId="0" fontId="5" fillId="0" borderId="111" xfId="0" applyFont="1" applyBorder="1" applyAlignment="1">
      <alignment horizontal="center" vertical="center"/>
    </xf>
    <xf numFmtId="0" fontId="5" fillId="0" borderId="125" xfId="0" applyFont="1" applyBorder="1" applyAlignment="1">
      <alignment horizontal="center" vertical="center"/>
    </xf>
    <xf numFmtId="0" fontId="1" fillId="0" borderId="100" xfId="0" applyFont="1" applyBorder="1" applyAlignment="1"/>
    <xf numFmtId="0" fontId="1" fillId="0" borderId="102" xfId="0" applyFont="1" applyBorder="1" applyAlignment="1"/>
    <xf numFmtId="0" fontId="1" fillId="0" borderId="101" xfId="0" applyFont="1" applyBorder="1" applyAlignment="1"/>
    <xf numFmtId="0" fontId="1" fillId="0" borderId="103" xfId="0" applyFont="1" applyBorder="1" applyAlignment="1"/>
    <xf numFmtId="0" fontId="5" fillId="0" borderId="63" xfId="0" applyFont="1" applyBorder="1"/>
    <xf numFmtId="0" fontId="5" fillId="0" borderId="106" xfId="0" applyFont="1" applyBorder="1"/>
    <xf numFmtId="0" fontId="1" fillId="0" borderId="109" xfId="0" applyFont="1" applyBorder="1" applyAlignment="1"/>
    <xf numFmtId="0" fontId="1" fillId="0" borderId="106" xfId="0" applyFont="1" applyBorder="1" applyAlignment="1"/>
    <xf numFmtId="0" fontId="1" fillId="0" borderId="108" xfId="0" applyFont="1" applyBorder="1" applyAlignment="1"/>
    <xf numFmtId="0" fontId="1" fillId="0" borderId="107" xfId="0" applyFont="1" applyBorder="1" applyAlignment="1"/>
    <xf numFmtId="0" fontId="5" fillId="0" borderId="120" xfId="0" applyFont="1" applyBorder="1"/>
    <xf numFmtId="0" fontId="1" fillId="0" borderId="121" xfId="0" applyFont="1" applyBorder="1" applyAlignment="1"/>
    <xf numFmtId="0" fontId="1" fillId="0" borderId="120" xfId="0" applyFont="1" applyBorder="1" applyAlignment="1"/>
    <xf numFmtId="0" fontId="1" fillId="0" borderId="123" xfId="0" applyFont="1" applyBorder="1" applyAlignment="1"/>
    <xf numFmtId="0" fontId="1" fillId="0" borderId="124" xfId="0" applyFont="1" applyBorder="1" applyAlignment="1"/>
    <xf numFmtId="0" fontId="11" fillId="0" borderId="0" xfId="0" applyFont="1"/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2</xdr:col>
      <xdr:colOff>81091</xdr:colOff>
      <xdr:row>16</xdr:row>
      <xdr:rowOff>1430</xdr:rowOff>
    </xdr:to>
    <xdr:pic>
      <xdr:nvPicPr>
        <xdr:cNvPr id="3" name="Slika 1">
          <a:extLst>
            <a:ext uri="{FF2B5EF4-FFF2-40B4-BE49-F238E27FC236}">
              <a16:creationId xmlns:a16="http://schemas.microsoft.com/office/drawing/2014/main" id="{424E41AA-7B88-4062-BF79-4F3525FA2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1153" y="1649506"/>
          <a:ext cx="1336150" cy="1256489"/>
        </a:xfrm>
        <a:prstGeom prst="rect">
          <a:avLst/>
        </a:prstGeom>
      </xdr:spPr>
    </xdr:pic>
    <xdr:clientData/>
  </xdr:twoCellAnchor>
  <xdr:oneCellAnchor>
    <xdr:from>
      <xdr:col>1</xdr:col>
      <xdr:colOff>74278</xdr:colOff>
      <xdr:row>80</xdr:row>
      <xdr:rowOff>156242</xdr:rowOff>
    </xdr:from>
    <xdr:ext cx="1343835" cy="1296830"/>
    <xdr:pic>
      <xdr:nvPicPr>
        <xdr:cNvPr id="2" name="Slika 1">
          <a:extLst>
            <a:ext uri="{FF2B5EF4-FFF2-40B4-BE49-F238E27FC236}">
              <a16:creationId xmlns:a16="http://schemas.microsoft.com/office/drawing/2014/main" id="{3BC00F39-A490-4E7A-B4A4-B0E539952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5431" y="9192666"/>
          <a:ext cx="1343835" cy="1296830"/>
        </a:xfrm>
        <a:prstGeom prst="rect">
          <a:avLst/>
        </a:prstGeom>
      </xdr:spPr>
    </xdr:pic>
    <xdr:clientData/>
  </xdr:oneCellAnchor>
  <xdr:twoCellAnchor editAs="oneCell">
    <xdr:from>
      <xdr:col>2</xdr:col>
      <xdr:colOff>114748</xdr:colOff>
      <xdr:row>47</xdr:row>
      <xdr:rowOff>159572</xdr:rowOff>
    </xdr:from>
    <xdr:to>
      <xdr:col>3</xdr:col>
      <xdr:colOff>213769</xdr:colOff>
      <xdr:row>54</xdr:row>
      <xdr:rowOff>134108</xdr:rowOff>
    </xdr:to>
    <xdr:pic>
      <xdr:nvPicPr>
        <xdr:cNvPr id="4" name="Slika 1">
          <a:extLst>
            <a:ext uri="{FF2B5EF4-FFF2-40B4-BE49-F238E27FC236}">
              <a16:creationId xmlns:a16="http://schemas.microsoft.com/office/drawing/2014/main" id="{CA259D8C-E350-40CB-9A49-1046122DF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70960" y="9052560"/>
          <a:ext cx="1336150" cy="12564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9</xdr:row>
      <xdr:rowOff>0</xdr:rowOff>
    </xdr:from>
    <xdr:ext cx="1295400" cy="126682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0140" y="1577340"/>
          <a:ext cx="1295400" cy="12668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361950</xdr:colOff>
      <xdr:row>2</xdr:row>
      <xdr:rowOff>114300</xdr:rowOff>
    </xdr:from>
    <xdr:ext cx="1295400" cy="1247775"/>
    <xdr:pic>
      <xdr:nvPicPr>
        <xdr:cNvPr id="2" name="image1.png" title="Slika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368290" y="464820"/>
          <a:ext cx="1295400" cy="12477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109"/>
  <sheetViews>
    <sheetView topLeftCell="A82" zoomScale="85" zoomScaleNormal="85" workbookViewId="0">
      <selection activeCell="C108" sqref="C108"/>
    </sheetView>
  </sheetViews>
  <sheetFormatPr defaultRowHeight="14.4" x14ac:dyDescent="0.3"/>
  <cols>
    <col min="1" max="1" width="36.44140625" bestFit="1" customWidth="1"/>
    <col min="2" max="2" width="18.33203125" customWidth="1"/>
    <col min="3" max="3" width="18" bestFit="1" customWidth="1"/>
    <col min="4" max="5" width="18.33203125" bestFit="1" customWidth="1"/>
    <col min="6" max="6" width="5.21875" customWidth="1"/>
    <col min="7" max="7" width="1.5546875" bestFit="1" customWidth="1"/>
    <col min="8" max="8" width="5.21875" customWidth="1"/>
    <col min="9" max="9" width="4.77734375" customWidth="1"/>
    <col min="10" max="10" width="1.5546875" bestFit="1" customWidth="1"/>
    <col min="11" max="11" width="4.88671875" customWidth="1"/>
    <col min="12" max="12" width="5" customWidth="1"/>
    <col min="13" max="13" width="1.5546875" bestFit="1" customWidth="1"/>
    <col min="14" max="14" width="4.6640625" customWidth="1"/>
    <col min="15" max="15" width="5" customWidth="1"/>
    <col min="16" max="16" width="1.5546875" bestFit="1" customWidth="1"/>
    <col min="17" max="17" width="5.44140625" customWidth="1"/>
    <col min="18" max="18" width="18.33203125" bestFit="1" customWidth="1"/>
    <col min="19" max="21" width="10.6640625" customWidth="1"/>
    <col min="22" max="22" width="18.33203125" bestFit="1" customWidth="1"/>
    <col min="23" max="23" width="7" customWidth="1"/>
    <col min="24" max="24" width="6.33203125" bestFit="1" customWidth="1"/>
    <col min="25" max="25" width="6" bestFit="1" customWidth="1"/>
    <col min="26" max="26" width="4.88671875" bestFit="1" customWidth="1"/>
    <col min="27" max="27" width="5.44140625" customWidth="1"/>
    <col min="28" max="28" width="5.109375" customWidth="1"/>
    <col min="29" max="29" width="6.21875" customWidth="1"/>
    <col min="30" max="30" width="8.33203125" bestFit="1" customWidth="1"/>
    <col min="31" max="31" width="12.44140625" bestFit="1" customWidth="1"/>
    <col min="32" max="32" width="8.77734375" hidden="1" customWidth="1"/>
    <col min="33" max="33" width="8.77734375" bestFit="1" customWidth="1"/>
    <col min="34" max="34" width="11.33203125" customWidth="1"/>
  </cols>
  <sheetData>
    <row r="2" spans="2:19" ht="15" thickBot="1" x14ac:dyDescent="0.35">
      <c r="D2" s="9"/>
    </row>
    <row r="3" spans="2:19" ht="15" thickBot="1" x14ac:dyDescent="0.35">
      <c r="B3" s="214" t="s">
        <v>117</v>
      </c>
      <c r="C3" s="215"/>
      <c r="D3" s="216"/>
    </row>
    <row r="4" spans="2:19" ht="15" thickBot="1" x14ac:dyDescent="0.35">
      <c r="B4" s="78" t="s">
        <v>0</v>
      </c>
      <c r="C4" s="79" t="s">
        <v>1</v>
      </c>
      <c r="D4" s="80" t="s">
        <v>2</v>
      </c>
    </row>
    <row r="5" spans="2:19" x14ac:dyDescent="0.3">
      <c r="B5" s="81" t="s">
        <v>73</v>
      </c>
      <c r="C5" s="84" t="s">
        <v>20</v>
      </c>
      <c r="D5" s="87" t="s">
        <v>74</v>
      </c>
    </row>
    <row r="6" spans="2:19" x14ac:dyDescent="0.3">
      <c r="B6" s="82" t="s">
        <v>75</v>
      </c>
      <c r="C6" s="85" t="s">
        <v>68</v>
      </c>
      <c r="D6" s="88" t="s">
        <v>23</v>
      </c>
    </row>
    <row r="7" spans="2:19" ht="15" thickBot="1" x14ac:dyDescent="0.35">
      <c r="B7" s="83" t="s">
        <v>72</v>
      </c>
      <c r="C7" s="86" t="s">
        <v>71</v>
      </c>
      <c r="D7" s="89" t="s">
        <v>8</v>
      </c>
    </row>
    <row r="8" spans="2:19" x14ac:dyDescent="0.3">
      <c r="E8" s="9"/>
      <c r="F8" s="9"/>
      <c r="G8" s="9"/>
    </row>
    <row r="9" spans="2:19" x14ac:dyDescent="0.3">
      <c r="D9" s="9"/>
      <c r="E9" s="9"/>
      <c r="F9" s="9"/>
      <c r="G9" s="9"/>
    </row>
    <row r="10" spans="2:19" x14ac:dyDescent="0.3">
      <c r="D10" s="9"/>
      <c r="E10" s="9"/>
      <c r="F10" s="9"/>
      <c r="G10" s="9"/>
    </row>
    <row r="11" spans="2:19" x14ac:dyDescent="0.3">
      <c r="B11" s="9"/>
      <c r="D11" s="9"/>
      <c r="E11" s="9"/>
      <c r="F11" s="9"/>
      <c r="G11" s="9"/>
      <c r="S11" s="9"/>
    </row>
    <row r="12" spans="2:19" x14ac:dyDescent="0.3">
      <c r="B12" s="9"/>
      <c r="D12" s="9"/>
      <c r="E12" s="9"/>
      <c r="F12" s="9"/>
      <c r="G12" s="9"/>
      <c r="S12" s="9"/>
    </row>
    <row r="13" spans="2:19" x14ac:dyDescent="0.3">
      <c r="D13" s="9"/>
      <c r="E13" s="9"/>
      <c r="F13" s="9"/>
      <c r="G13" s="9"/>
    </row>
    <row r="14" spans="2:19" x14ac:dyDescent="0.3">
      <c r="D14" s="9"/>
      <c r="E14" s="9"/>
      <c r="F14" s="9"/>
      <c r="G14" s="9"/>
    </row>
    <row r="15" spans="2:19" x14ac:dyDescent="0.3">
      <c r="D15" s="9"/>
      <c r="E15" s="9"/>
      <c r="F15" s="9"/>
      <c r="G15" s="9"/>
    </row>
    <row r="16" spans="2:19" x14ac:dyDescent="0.3">
      <c r="D16" s="9"/>
      <c r="E16" s="9"/>
      <c r="F16" s="9"/>
      <c r="G16" s="9"/>
    </row>
    <row r="17" spans="1:35" x14ac:dyDescent="0.3">
      <c r="D17" s="9"/>
      <c r="E17" s="9"/>
      <c r="F17" s="9"/>
      <c r="G17" s="9"/>
    </row>
    <row r="18" spans="1:35" ht="23.4" x14ac:dyDescent="0.45">
      <c r="B18" s="25" t="s">
        <v>95</v>
      </c>
      <c r="C18" s="25"/>
      <c r="D18" s="9"/>
      <c r="E18" s="9"/>
      <c r="F18" s="9"/>
      <c r="G18" s="9"/>
    </row>
    <row r="19" spans="1:35" ht="23.4" x14ac:dyDescent="0.45">
      <c r="B19" s="25" t="s">
        <v>96</v>
      </c>
      <c r="C19" s="25"/>
      <c r="D19" s="9"/>
      <c r="E19" s="9"/>
      <c r="F19" s="9"/>
      <c r="G19" s="9"/>
    </row>
    <row r="20" spans="1:35" x14ac:dyDescent="0.3">
      <c r="D20" s="9"/>
      <c r="E20" s="9"/>
      <c r="F20" s="9"/>
      <c r="G20" s="9"/>
    </row>
    <row r="21" spans="1:35" x14ac:dyDescent="0.3">
      <c r="B21" t="s">
        <v>95</v>
      </c>
      <c r="D21" s="9"/>
      <c r="E21" s="9"/>
      <c r="F21" s="9"/>
      <c r="G21" s="9"/>
    </row>
    <row r="22" spans="1:35" x14ac:dyDescent="0.3">
      <c r="B22" t="s">
        <v>96</v>
      </c>
      <c r="D22" s="9"/>
      <c r="E22" s="9"/>
      <c r="F22" s="9"/>
      <c r="G22" s="9"/>
    </row>
    <row r="23" spans="1:35" x14ac:dyDescent="0.3">
      <c r="D23" s="9"/>
      <c r="E23" s="9"/>
      <c r="F23" s="9"/>
      <c r="G23" s="9"/>
    </row>
    <row r="24" spans="1:35" ht="15" thickBot="1" x14ac:dyDescent="0.35">
      <c r="D24" s="9"/>
      <c r="E24" s="9"/>
      <c r="F24" s="9"/>
      <c r="G24" s="9"/>
    </row>
    <row r="25" spans="1:35" ht="15" thickBot="1" x14ac:dyDescent="0.35">
      <c r="B25" s="212" t="s">
        <v>88</v>
      </c>
      <c r="C25" s="213"/>
      <c r="D25" s="213"/>
      <c r="E25" s="208"/>
      <c r="F25" s="24"/>
      <c r="G25" s="9"/>
      <c r="I25" s="214" t="s">
        <v>99</v>
      </c>
      <c r="J25" s="215"/>
      <c r="K25" s="215"/>
      <c r="L25" s="215"/>
      <c r="M25" s="215"/>
      <c r="N25" s="215"/>
      <c r="O25" s="215"/>
      <c r="P25" s="215"/>
      <c r="Q25" s="216"/>
    </row>
    <row r="26" spans="1:35" ht="15" thickBot="1" x14ac:dyDescent="0.35">
      <c r="B26" s="65" t="s">
        <v>87</v>
      </c>
      <c r="C26" s="66" t="s">
        <v>92</v>
      </c>
      <c r="D26" s="65" t="s">
        <v>92</v>
      </c>
      <c r="E26" s="66" t="s">
        <v>94</v>
      </c>
      <c r="F26" s="206" t="s">
        <v>97</v>
      </c>
      <c r="G26" s="207"/>
      <c r="H26" s="208"/>
      <c r="I26" s="209" t="s">
        <v>100</v>
      </c>
      <c r="J26" s="209"/>
      <c r="K26" s="209"/>
      <c r="L26" s="210" t="s">
        <v>101</v>
      </c>
      <c r="M26" s="209"/>
      <c r="N26" s="211"/>
      <c r="O26" s="209" t="s">
        <v>102</v>
      </c>
      <c r="P26" s="209"/>
      <c r="Q26" s="209"/>
      <c r="R26" s="47" t="s">
        <v>103</v>
      </c>
    </row>
    <row r="27" spans="1:35" x14ac:dyDescent="0.3">
      <c r="B27" s="17">
        <v>0.52083333333333337</v>
      </c>
      <c r="C27" s="23" t="s">
        <v>73</v>
      </c>
      <c r="D27" s="20" t="s">
        <v>75</v>
      </c>
      <c r="E27" s="18" t="s">
        <v>89</v>
      </c>
      <c r="F27" s="30">
        <v>2</v>
      </c>
      <c r="G27" s="7" t="s">
        <v>98</v>
      </c>
      <c r="H27" s="31">
        <v>1</v>
      </c>
      <c r="I27" s="36">
        <v>20</v>
      </c>
      <c r="J27" s="7" t="s">
        <v>98</v>
      </c>
      <c r="K27" s="39">
        <v>22</v>
      </c>
      <c r="L27" s="42">
        <v>21</v>
      </c>
      <c r="M27" s="7" t="s">
        <v>98</v>
      </c>
      <c r="N27" s="31">
        <v>19</v>
      </c>
      <c r="O27" s="36">
        <v>15</v>
      </c>
      <c r="P27" s="7" t="s">
        <v>98</v>
      </c>
      <c r="Q27" s="39">
        <v>10</v>
      </c>
      <c r="R27" s="20" t="str">
        <f>IF(F27&gt;H27,C27,IF(F27=H27,"",D27))</f>
        <v>Pokeršnik/Robida</v>
      </c>
      <c r="S27" s="9"/>
    </row>
    <row r="28" spans="1:35" ht="15" thickBot="1" x14ac:dyDescent="0.35">
      <c r="B28" s="16">
        <v>0.55555555555555558</v>
      </c>
      <c r="C28" s="21" t="s">
        <v>74</v>
      </c>
      <c r="D28" s="70" t="s">
        <v>23</v>
      </c>
      <c r="E28" s="72" t="s">
        <v>90</v>
      </c>
      <c r="F28" s="32">
        <v>0</v>
      </c>
      <c r="G28" s="6" t="s">
        <v>98</v>
      </c>
      <c r="H28" s="33">
        <v>2</v>
      </c>
      <c r="I28" s="37">
        <v>14</v>
      </c>
      <c r="J28" s="6" t="s">
        <v>98</v>
      </c>
      <c r="K28" s="40">
        <v>21</v>
      </c>
      <c r="L28" s="43">
        <v>17</v>
      </c>
      <c r="M28" s="6" t="s">
        <v>98</v>
      </c>
      <c r="N28" s="33">
        <v>21</v>
      </c>
      <c r="O28" s="37">
        <v>0</v>
      </c>
      <c r="P28" s="6" t="s">
        <v>98</v>
      </c>
      <c r="Q28" s="40">
        <v>0</v>
      </c>
      <c r="R28" s="45" t="str">
        <f t="shared" ref="R28:R30" si="0">IF(F28&gt;H28,C28,IF(F28=H28,"",D28))</f>
        <v>Prevorčnik/Stojan</v>
      </c>
    </row>
    <row r="29" spans="1:35" ht="15" thickBot="1" x14ac:dyDescent="0.35">
      <c r="B29" s="16">
        <v>0.59027777777777779</v>
      </c>
      <c r="C29" s="21" t="s">
        <v>73</v>
      </c>
      <c r="D29" s="70" t="s">
        <v>72</v>
      </c>
      <c r="E29" s="72" t="s">
        <v>89</v>
      </c>
      <c r="F29" s="32">
        <v>2</v>
      </c>
      <c r="G29" s="6" t="s">
        <v>98</v>
      </c>
      <c r="H29" s="33">
        <v>0</v>
      </c>
      <c r="I29" s="37">
        <v>21</v>
      </c>
      <c r="J29" s="6" t="s">
        <v>98</v>
      </c>
      <c r="K29" s="40">
        <v>7</v>
      </c>
      <c r="L29" s="43">
        <v>21</v>
      </c>
      <c r="M29" s="6" t="s">
        <v>98</v>
      </c>
      <c r="N29" s="33">
        <v>12</v>
      </c>
      <c r="O29" s="37">
        <v>0</v>
      </c>
      <c r="P29" s="6" t="s">
        <v>98</v>
      </c>
      <c r="Q29" s="40">
        <v>0</v>
      </c>
      <c r="R29" s="45" t="str">
        <f t="shared" si="0"/>
        <v>Pokeršnik/Robida</v>
      </c>
      <c r="U29" s="9"/>
      <c r="V29" s="9"/>
      <c r="W29" s="203" t="s">
        <v>105</v>
      </c>
      <c r="X29" s="204"/>
      <c r="Y29" s="205"/>
      <c r="Z29" s="203" t="s">
        <v>104</v>
      </c>
      <c r="AA29" s="205"/>
      <c r="AB29" s="203" t="s">
        <v>109</v>
      </c>
      <c r="AC29" s="205"/>
      <c r="AD29" s="200" t="s">
        <v>110</v>
      </c>
      <c r="AE29" s="200" t="s">
        <v>111</v>
      </c>
      <c r="AF29" s="200" t="s">
        <v>112</v>
      </c>
      <c r="AG29" s="200" t="s">
        <v>112</v>
      </c>
      <c r="AH29" s="200" t="s">
        <v>112</v>
      </c>
      <c r="AI29" s="200" t="s">
        <v>112</v>
      </c>
    </row>
    <row r="30" spans="1:35" ht="15" thickBot="1" x14ac:dyDescent="0.35">
      <c r="A30" t="s">
        <v>118</v>
      </c>
      <c r="B30" s="15">
        <v>0.625</v>
      </c>
      <c r="C30" s="22" t="s">
        <v>74</v>
      </c>
      <c r="D30" s="67" t="s">
        <v>8</v>
      </c>
      <c r="E30" s="73" t="s">
        <v>90</v>
      </c>
      <c r="F30" s="34">
        <v>2</v>
      </c>
      <c r="G30" s="8" t="s">
        <v>98</v>
      </c>
      <c r="H30" s="35">
        <v>0</v>
      </c>
      <c r="I30" s="38">
        <v>21</v>
      </c>
      <c r="J30" s="8" t="s">
        <v>98</v>
      </c>
      <c r="K30" s="41">
        <v>14</v>
      </c>
      <c r="L30" s="44">
        <v>21</v>
      </c>
      <c r="M30" s="8" t="s">
        <v>98</v>
      </c>
      <c r="N30" s="35">
        <v>11</v>
      </c>
      <c r="O30" s="38">
        <v>0</v>
      </c>
      <c r="P30" s="8" t="s">
        <v>98</v>
      </c>
      <c r="Q30" s="41">
        <v>0</v>
      </c>
      <c r="R30" s="49" t="str">
        <f t="shared" si="0"/>
        <v>Zemljič/Primec</v>
      </c>
      <c r="U30" s="46" t="s">
        <v>113</v>
      </c>
      <c r="V30" s="47" t="s">
        <v>81</v>
      </c>
      <c r="W30" s="10" t="s">
        <v>108</v>
      </c>
      <c r="X30" s="11" t="s">
        <v>107</v>
      </c>
      <c r="Y30" s="12" t="s">
        <v>106</v>
      </c>
      <c r="Z30" s="10" t="s">
        <v>107</v>
      </c>
      <c r="AA30" s="12" t="s">
        <v>106</v>
      </c>
      <c r="AB30" s="10" t="s">
        <v>107</v>
      </c>
      <c r="AC30" s="12" t="s">
        <v>106</v>
      </c>
      <c r="AD30" s="202"/>
      <c r="AE30" s="202"/>
      <c r="AF30" s="201"/>
      <c r="AG30" s="201"/>
      <c r="AH30" s="201"/>
      <c r="AI30" s="201"/>
    </row>
    <row r="31" spans="1:35" ht="15" thickBot="1" x14ac:dyDescent="0.35">
      <c r="B31" s="68"/>
      <c r="C31" s="9"/>
      <c r="D31" s="9"/>
      <c r="E31" s="9"/>
      <c r="F31" s="9"/>
      <c r="G31" s="9"/>
      <c r="U31" s="200" t="s">
        <v>114</v>
      </c>
      <c r="V31" s="66" t="s">
        <v>73</v>
      </c>
      <c r="W31" s="64" cm="1">
        <f t="array" ref="W31">_xlfn.IFS(F27+H27&gt;0,IF(F29+H29&gt;0,2,1),F29+H29&gt;0,IF(F27+H27&gt;0,2,1),F27+H27+F29+H29=0,0)</f>
        <v>2</v>
      </c>
      <c r="X31" s="53">
        <f>COUNTIF($R$27:$R$41,V31)</f>
        <v>2</v>
      </c>
      <c r="Y31" s="74">
        <f t="shared" ref="Y31:Y39" si="1">W31-X31</f>
        <v>0</v>
      </c>
      <c r="Z31" s="63">
        <f>F27+F29</f>
        <v>4</v>
      </c>
      <c r="AA31" s="62">
        <f>H27+H29</f>
        <v>1</v>
      </c>
      <c r="AB31" s="63">
        <f>I27+L27+O27+I29+L29+O29</f>
        <v>98</v>
      </c>
      <c r="AC31" s="62">
        <f>+K27+N27+Q27+K29+N29+Q29</f>
        <v>70</v>
      </c>
      <c r="AD31" s="64">
        <f t="shared" ref="AD31:AD36" si="2">IF(AA31&gt;0,Z31/AA31,1000)</f>
        <v>4</v>
      </c>
      <c r="AE31" s="64">
        <f t="shared" ref="AE31:AE39" si="3">IF(AC31&gt;0,AB31/AC31,0)</f>
        <v>1.4</v>
      </c>
      <c r="AF31" s="50">
        <f>_xlfn.RANK.EQ(X31,$X$31:$X$33)+COUNTIFS($AD$31:$AD$33,X31,$AD$31:$AD$33,"&gt;"&amp;$AD31)</f>
        <v>1</v>
      </c>
      <c r="AG31" s="50">
        <f>_xlfn.RANK.EQ(AD31,$AD$31:$AD$33)+COUNTIFS($AD$31:$AD$33,AD31,$AE$31:$AE$33,"&gt;"&amp;$AE31)</f>
        <v>1</v>
      </c>
      <c r="AH31" s="146">
        <f>_xlfn.RANK.EQ(X31,X$31:X$39)+COUNTIFS(AD$31:AD$39,X31,AD31:AD39,"&gt;"&amp;$AD31)</f>
        <v>1</v>
      </c>
      <c r="AI31" s="64">
        <f t="shared" ref="AI31" si="4">IF(AG31&gt;0,AF31/AG31,0)</f>
        <v>1</v>
      </c>
    </row>
    <row r="32" spans="1:35" ht="15" thickBot="1" x14ac:dyDescent="0.35">
      <c r="B32" s="68"/>
      <c r="C32" s="9"/>
      <c r="D32" s="9"/>
      <c r="E32" s="9"/>
      <c r="F32" s="9"/>
      <c r="G32" s="9"/>
      <c r="U32" s="201"/>
      <c r="V32" s="48" t="s">
        <v>75</v>
      </c>
      <c r="W32" s="57" cm="1">
        <f t="array" ref="W32">_xlfn.IFS(F27+H27&gt;0,IF(F38+H38&gt;0,2,1),F38+H38&gt;0,IF(F27+H27&gt;0,2,1),F27+H27+F38+H38=0,0)</f>
        <v>2</v>
      </c>
      <c r="X32" s="54">
        <f t="shared" ref="X32:X39" si="5">COUNTIF($R$27:$R$41,V32)</f>
        <v>1</v>
      </c>
      <c r="Y32" s="75">
        <f t="shared" si="1"/>
        <v>1</v>
      </c>
      <c r="Z32" s="56">
        <f>F38+H27</f>
        <v>3</v>
      </c>
      <c r="AA32" s="55">
        <f>H38+F27</f>
        <v>3</v>
      </c>
      <c r="AB32" s="56">
        <f>+K27+N27+Q27+I38+L38+O38</f>
        <v>106</v>
      </c>
      <c r="AC32" s="55">
        <f>+I27+L27+O27+K38+N38+Q38</f>
        <v>106</v>
      </c>
      <c r="AD32" s="57">
        <f t="shared" si="2"/>
        <v>1</v>
      </c>
      <c r="AE32" s="57">
        <f t="shared" si="3"/>
        <v>1</v>
      </c>
      <c r="AF32" s="51">
        <f t="shared" ref="AF32:AF33" si="6">_xlfn.RANK.EQ(X32,$X$31:$X$33)+COUNTIFS($AD$31:$AD$33,X32,$AD$31:$AD$33,"&gt;"&amp;$AD32)</f>
        <v>2</v>
      </c>
      <c r="AG32" s="51">
        <f t="shared" ref="AG32:AG33" si="7">_xlfn.RANK.EQ(AD32,$AD$31:$AD$33)+COUNTIFS($AD$31:$AD$33,AD32,$AE$31:$AE$33,"&gt;"&amp;$AE32)</f>
        <v>2</v>
      </c>
      <c r="AH32" s="146">
        <f>_xlfn.RANK.EQ(X32,X$31:X$39)+COUNTIFS(AD$31:AD$39,X32,AD31:AD39,"&gt;"&amp;$AD32)</f>
        <v>4</v>
      </c>
      <c r="AI32" s="147"/>
    </row>
    <row r="33" spans="1:35" ht="15" thickBot="1" x14ac:dyDescent="0.35">
      <c r="B33" s="9"/>
      <c r="C33" s="9"/>
      <c r="D33" s="9"/>
      <c r="E33" s="9"/>
      <c r="F33" s="9"/>
      <c r="G33" s="9"/>
      <c r="U33" s="202"/>
      <c r="V33" s="49" t="s">
        <v>72</v>
      </c>
      <c r="W33" s="61" cm="1">
        <f t="array" ref="W33">_xlfn.IFS(F38+H38&gt;0,IF(F29+H29&gt;0,2,1),F29+H29&gt;0,IF(F38+H38&gt;0,2,1),F38+H38+F29+H29=0,0)</f>
        <v>2</v>
      </c>
      <c r="X33" s="77">
        <f t="shared" si="5"/>
        <v>0</v>
      </c>
      <c r="Y33" s="76">
        <f t="shared" si="1"/>
        <v>2</v>
      </c>
      <c r="Z33" s="60">
        <f>H29+H38</f>
        <v>1</v>
      </c>
      <c r="AA33" s="59">
        <f>F29+F38</f>
        <v>4</v>
      </c>
      <c r="AB33" s="60">
        <f>+K29+N29+Q29+Q38+N38+K38</f>
        <v>69</v>
      </c>
      <c r="AC33" s="59">
        <f>+I29+L29+O29+O38+L38+I38</f>
        <v>97</v>
      </c>
      <c r="AD33" s="61">
        <f t="shared" si="2"/>
        <v>0.25</v>
      </c>
      <c r="AE33" s="61">
        <f t="shared" si="3"/>
        <v>0.71134020618556704</v>
      </c>
      <c r="AF33" s="51">
        <f t="shared" si="6"/>
        <v>3</v>
      </c>
      <c r="AG33" s="52">
        <f t="shared" si="7"/>
        <v>3</v>
      </c>
      <c r="AH33" s="146">
        <f>_xlfn.RANK.EQ(X33,X$31:X$39)+COUNTIFS(AD$31:AD$39,X33,AD31:AD39,"&gt;"&amp;$AD33)</f>
        <v>7</v>
      </c>
      <c r="AI33" s="147"/>
    </row>
    <row r="34" spans="1:35" ht="15" thickBot="1" x14ac:dyDescent="0.35">
      <c r="D34" s="9"/>
      <c r="E34" s="9"/>
      <c r="F34" s="9"/>
      <c r="G34" s="9"/>
      <c r="U34" s="200" t="s">
        <v>115</v>
      </c>
      <c r="V34" s="13" t="s">
        <v>20</v>
      </c>
      <c r="W34" s="64" cm="1">
        <f t="array" ref="W34">_xlfn.IFS(F37+H37&gt;0,IF(F39+H39&gt;0,2,1),F39+H39&gt;0,IF(F37+H37&gt;0,2,1),F37+H37+F39+H39=0,0)</f>
        <v>2</v>
      </c>
      <c r="X34" s="53">
        <f t="shared" si="5"/>
        <v>2</v>
      </c>
      <c r="Y34" s="74">
        <f t="shared" si="1"/>
        <v>0</v>
      </c>
      <c r="Z34" s="63">
        <f>F37+F39</f>
        <v>4</v>
      </c>
      <c r="AA34" s="62">
        <f>H37+H39</f>
        <v>1</v>
      </c>
      <c r="AB34" s="63">
        <f>+I37+L37+O37+I39+L39+O39</f>
        <v>99</v>
      </c>
      <c r="AC34" s="62">
        <f>+K37+N37+Q37+Q39+N39+K39</f>
        <v>81</v>
      </c>
      <c r="AD34" s="64">
        <f t="shared" si="2"/>
        <v>4</v>
      </c>
      <c r="AE34" s="64">
        <f t="shared" si="3"/>
        <v>1.2222222222222223</v>
      </c>
      <c r="AF34" s="50">
        <f>_xlfn.RANK.EQ(X34,$X$34:$X$36)+COUNTIFS($AD$34:$AD$36,X34,$AD$34:$AD$36,"&gt;"&amp;$AD34)</f>
        <v>1</v>
      </c>
      <c r="AG34" s="50">
        <f>_xlfn.RANK.EQ(AD34,$AD$34:$AD$36)+COUNTIFS($AD$34:$AD$36,AD34,$AE$34:$AE$36,"&gt;"&amp;$AE34)</f>
        <v>1</v>
      </c>
      <c r="AH34" s="146">
        <f>_xlfn.RANK.EQ(X34,X$31:X$39)+COUNTIFS(AD$31:AD$39,X34,AD31:AD39,"&gt;"&amp;$AD34)</f>
        <v>1</v>
      </c>
      <c r="AI34" s="147"/>
    </row>
    <row r="35" spans="1:35" ht="15" thickBot="1" x14ac:dyDescent="0.35">
      <c r="B35" s="212" t="s">
        <v>91</v>
      </c>
      <c r="C35" s="213"/>
      <c r="D35" s="213"/>
      <c r="E35" s="208"/>
      <c r="F35" s="24"/>
      <c r="G35" s="9"/>
      <c r="I35" s="214" t="s">
        <v>99</v>
      </c>
      <c r="J35" s="215"/>
      <c r="K35" s="215"/>
      <c r="L35" s="215"/>
      <c r="M35" s="215"/>
      <c r="N35" s="215"/>
      <c r="O35" s="215"/>
      <c r="P35" s="215"/>
      <c r="Q35" s="216"/>
      <c r="U35" s="201"/>
      <c r="V35" s="48" t="s">
        <v>68</v>
      </c>
      <c r="W35" s="57" cm="1">
        <f t="array" ref="W35">_xlfn.IFS(F37+H37&gt;0,IF(F40+H40&gt;0,2,1),F40+H40&gt;0,IF(F37+H37&gt;0,2,1),F37+H37+F40+H40=0,0)</f>
        <v>2</v>
      </c>
      <c r="X35" s="54">
        <f t="shared" si="5"/>
        <v>1</v>
      </c>
      <c r="Y35" s="75">
        <f t="shared" si="1"/>
        <v>1</v>
      </c>
      <c r="Z35" s="56">
        <f>F40+H37</f>
        <v>3</v>
      </c>
      <c r="AA35" s="55">
        <f>H40+F37</f>
        <v>2</v>
      </c>
      <c r="AB35" s="56">
        <f>+I40+L40+O40+K37+N37+Q37</f>
        <v>95</v>
      </c>
      <c r="AC35" s="55">
        <f>+I37+L37+O37+K40+N40+Q40</f>
        <v>85</v>
      </c>
      <c r="AD35" s="57">
        <f t="shared" si="2"/>
        <v>1.5</v>
      </c>
      <c r="AE35" s="57">
        <f t="shared" si="3"/>
        <v>1.1176470588235294</v>
      </c>
      <c r="AF35" s="51">
        <f t="shared" ref="AF35:AF36" si="8">_xlfn.RANK.EQ(X35,$X$34:$X$36)+COUNTIFS($AD$34:$AD$36,X35,$AD$34:$AD$36,"&gt;"&amp;$AD35)</f>
        <v>2</v>
      </c>
      <c r="AG35" s="51">
        <f t="shared" ref="AG35:AG36" si="9">_xlfn.RANK.EQ(AD35,$AD$34:$AD$36)+COUNTIFS($AD$34:$AD$36,AD35,$AE$34:$AE$36,"&gt;"&amp;$AE35)</f>
        <v>2</v>
      </c>
      <c r="AH35" s="146">
        <f>_xlfn.RANK.EQ(X35,X$31:X$39)+COUNTIFS(AD$31:AD$39,X35,AD31:AD39,"&gt;"&amp;$AD35)</f>
        <v>4</v>
      </c>
      <c r="AI35" s="147"/>
    </row>
    <row r="36" spans="1:35" ht="15" thickBot="1" x14ac:dyDescent="0.35">
      <c r="B36" s="65" t="s">
        <v>87</v>
      </c>
      <c r="C36" s="66" t="s">
        <v>92</v>
      </c>
      <c r="D36" s="65" t="s">
        <v>92</v>
      </c>
      <c r="E36" s="66" t="s">
        <v>94</v>
      </c>
      <c r="F36" s="206" t="s">
        <v>97</v>
      </c>
      <c r="G36" s="207"/>
      <c r="H36" s="208"/>
      <c r="I36" s="209" t="s">
        <v>100</v>
      </c>
      <c r="J36" s="209"/>
      <c r="K36" s="209"/>
      <c r="L36" s="210" t="s">
        <v>101</v>
      </c>
      <c r="M36" s="209"/>
      <c r="N36" s="211"/>
      <c r="O36" s="209" t="s">
        <v>102</v>
      </c>
      <c r="P36" s="209"/>
      <c r="Q36" s="209"/>
      <c r="R36" s="47" t="s">
        <v>103</v>
      </c>
      <c r="U36" s="202"/>
      <c r="V36" s="49" t="s">
        <v>71</v>
      </c>
      <c r="W36" s="61" cm="1">
        <f t="array" ref="W36">_xlfn.IFS(F39+H39&gt;0,IF(F40+H40&gt;0,2,1),F40+H40&gt;0,IF(F39+H39&gt;0,2,1),F39+H39+F40+H40=0,0)</f>
        <v>2</v>
      </c>
      <c r="X36" s="58">
        <f t="shared" si="5"/>
        <v>0</v>
      </c>
      <c r="Y36" s="76">
        <f t="shared" si="1"/>
        <v>2</v>
      </c>
      <c r="Z36" s="60">
        <f>H39+H40</f>
        <v>0</v>
      </c>
      <c r="AA36" s="59">
        <f>F39+F40</f>
        <v>4</v>
      </c>
      <c r="AB36" s="60">
        <f>+K39+N39+Q39+K40+N40+Q40</f>
        <v>56</v>
      </c>
      <c r="AC36" s="59">
        <f>+I39+L39+O39+O40+L40+I40</f>
        <v>84</v>
      </c>
      <c r="AD36" s="61">
        <f t="shared" si="2"/>
        <v>0</v>
      </c>
      <c r="AE36" s="61">
        <f t="shared" si="3"/>
        <v>0.66666666666666663</v>
      </c>
      <c r="AF36" s="52">
        <f t="shared" si="8"/>
        <v>3</v>
      </c>
      <c r="AG36" s="52">
        <f t="shared" si="9"/>
        <v>3</v>
      </c>
      <c r="AH36" s="146">
        <f>_xlfn.RANK.EQ(X36,X$31:X$39)+COUNTIFS(AD$31:AD$39,X36,AD31:AD39,"&gt;"&amp;$AD36)</f>
        <v>7</v>
      </c>
      <c r="AI36" s="147"/>
    </row>
    <row r="37" spans="1:35" ht="15" thickBot="1" x14ac:dyDescent="0.35">
      <c r="B37" s="17">
        <v>0.52083333333333337</v>
      </c>
      <c r="C37" s="20" t="s">
        <v>20</v>
      </c>
      <c r="D37" s="20" t="s">
        <v>68</v>
      </c>
      <c r="E37" s="71" t="s">
        <v>93</v>
      </c>
      <c r="F37" s="30">
        <v>2</v>
      </c>
      <c r="G37" s="7" t="s">
        <v>98</v>
      </c>
      <c r="H37" s="31">
        <v>1</v>
      </c>
      <c r="I37" s="36">
        <v>21</v>
      </c>
      <c r="J37" s="7" t="s">
        <v>98</v>
      </c>
      <c r="K37" s="39">
        <v>17</v>
      </c>
      <c r="L37" s="42">
        <v>21</v>
      </c>
      <c r="M37" s="7" t="s">
        <v>98</v>
      </c>
      <c r="N37" s="31">
        <v>23</v>
      </c>
      <c r="O37" s="36">
        <v>15</v>
      </c>
      <c r="P37" s="7" t="s">
        <v>98</v>
      </c>
      <c r="Q37" s="39">
        <v>13</v>
      </c>
      <c r="R37" s="20" t="str">
        <f>IF(F37&gt;H37,C37,IF(F37=H37,"",D37))</f>
        <v>ATHOS Kostanjevica</v>
      </c>
      <c r="U37" s="200" t="s">
        <v>116</v>
      </c>
      <c r="V37" s="13" t="s">
        <v>74</v>
      </c>
      <c r="W37" s="64" cm="1">
        <f t="array" ref="W37">_xlfn.IFS(F28+H28&gt;0,IF(F30+H30&gt;0,2,1),F30+H30&gt;0,IF(F28+H28&gt;0,2,1),F28+H28+F30+H30=0,0)</f>
        <v>2</v>
      </c>
      <c r="X37" s="53">
        <f t="shared" si="5"/>
        <v>1</v>
      </c>
      <c r="Y37" s="74">
        <f t="shared" si="1"/>
        <v>1</v>
      </c>
      <c r="Z37" s="63">
        <f>F28+F30</f>
        <v>2</v>
      </c>
      <c r="AA37" s="62">
        <f>H28+H30</f>
        <v>2</v>
      </c>
      <c r="AB37" s="63">
        <f>+I28+L28+O28+I30+L30+O30</f>
        <v>73</v>
      </c>
      <c r="AC37" s="62">
        <f>+K28+N28+Q28+Q30+N30+K30</f>
        <v>67</v>
      </c>
      <c r="AD37" s="64">
        <f>IF(AA37&gt;0,Z37/AA37,10040)</f>
        <v>1</v>
      </c>
      <c r="AE37" s="64">
        <f t="shared" si="3"/>
        <v>1.0895522388059702</v>
      </c>
      <c r="AF37" s="50">
        <f>_xlfn.RANK.EQ(X37,$X$37:$X$39)+COUNTIFS($AD$37:$AD$39,X37,$AD$37:$AD$39,"&gt;"&amp;$AD37)</f>
        <v>2</v>
      </c>
      <c r="AG37" s="50">
        <f>_xlfn.RANK.EQ(AD37,$AD$37:$AD$39)+COUNTIFS($AD$37:$AD$39,AD37,$AE$37:$AE$39,"&gt;"&amp;$AE37)</f>
        <v>2</v>
      </c>
      <c r="AH37" s="146">
        <f>_xlfn.RANK.EQ(X37,X$31:X$39)+COUNTIFS(AD$31:AD$39,X37,AD31:AD39,"&gt;"&amp;$AD37)</f>
        <v>4</v>
      </c>
      <c r="AI37" s="147"/>
    </row>
    <row r="38" spans="1:35" ht="15" thickBot="1" x14ac:dyDescent="0.35">
      <c r="B38" s="16">
        <v>0.55555555555555558</v>
      </c>
      <c r="C38" s="21" t="s">
        <v>75</v>
      </c>
      <c r="D38" s="21" t="s">
        <v>72</v>
      </c>
      <c r="E38" s="72" t="s">
        <v>89</v>
      </c>
      <c r="F38" s="32">
        <v>2</v>
      </c>
      <c r="G38" s="6" t="s">
        <v>98</v>
      </c>
      <c r="H38" s="33">
        <v>1</v>
      </c>
      <c r="I38" s="37">
        <v>21</v>
      </c>
      <c r="J38" s="6" t="s">
        <v>98</v>
      </c>
      <c r="K38" s="40">
        <v>17</v>
      </c>
      <c r="L38" s="43">
        <v>19</v>
      </c>
      <c r="M38" s="6" t="s">
        <v>98</v>
      </c>
      <c r="N38" s="33">
        <v>21</v>
      </c>
      <c r="O38" s="37">
        <v>15</v>
      </c>
      <c r="P38" s="6" t="s">
        <v>98</v>
      </c>
      <c r="Q38" s="40">
        <v>12</v>
      </c>
      <c r="R38" s="45" t="str">
        <f t="shared" ref="R38:R41" si="10">IF(F38&gt;H38,C38,IF(F38=H38,"",D38))</f>
        <v>Moderna odbojka</v>
      </c>
      <c r="U38" s="201"/>
      <c r="V38" s="48" t="s">
        <v>23</v>
      </c>
      <c r="W38" s="57" cm="1">
        <f t="array" ref="W38">_xlfn.IFS(F28+H28&gt;0,IF(F41+H41&gt;0,2,1),F41+H41&gt;0,IF(F28+H28&gt;0,2,1),F28+H28+F41+H41=0,0)</f>
        <v>2</v>
      </c>
      <c r="X38" s="54">
        <f t="shared" si="5"/>
        <v>2</v>
      </c>
      <c r="Y38" s="75">
        <f t="shared" si="1"/>
        <v>0</v>
      </c>
      <c r="Z38" s="56">
        <f>F41+H28</f>
        <v>4</v>
      </c>
      <c r="AA38" s="55">
        <f>H41+F28</f>
        <v>0</v>
      </c>
      <c r="AB38" s="56">
        <f>+I41+L41+O41+K28+N28+Q28</f>
        <v>84</v>
      </c>
      <c r="AC38" s="55">
        <f>+I28+L28+O28+K41+N41+Q41</f>
        <v>63</v>
      </c>
      <c r="AD38" s="57">
        <f>IF(AA38&gt;0,Z38/AA38,1000)</f>
        <v>1000</v>
      </c>
      <c r="AE38" s="57">
        <f t="shared" si="3"/>
        <v>1.3333333333333333</v>
      </c>
      <c r="AF38" s="51">
        <f t="shared" ref="AF38:AF39" si="11">_xlfn.RANK.EQ(X38,$X$37:$X$39)+COUNTIFS($AD$37:$AD$39,X38,$AD$37:$AD$39,"&gt;"&amp;$AD38)</f>
        <v>1</v>
      </c>
      <c r="AG38" s="51">
        <f>_xlfn.RANK.EQ(AD38,$AD$37:$AD$39)+COUNTIFS($AD$37:$AD$39,AD38,$AE$37:$AE$39,"&gt;"&amp;$AE38)</f>
        <v>1</v>
      </c>
      <c r="AH38" s="146">
        <f>_xlfn.RANK.EQ(X38,X$31:X$39)+COUNTIFS(AD$31:AD$39,X38,AD31:AD39,"&gt;"&amp;$AD38)</f>
        <v>1</v>
      </c>
      <c r="AI38" s="147"/>
    </row>
    <row r="39" spans="1:35" ht="15" thickBot="1" x14ac:dyDescent="0.35">
      <c r="A39" t="s">
        <v>119</v>
      </c>
      <c r="B39" s="16">
        <v>0.59027777777777779</v>
      </c>
      <c r="C39" s="21" t="s">
        <v>20</v>
      </c>
      <c r="D39" s="21" t="s">
        <v>71</v>
      </c>
      <c r="E39" s="72" t="s">
        <v>93</v>
      </c>
      <c r="F39" s="32">
        <v>2</v>
      </c>
      <c r="G39" s="6" t="s">
        <v>98</v>
      </c>
      <c r="H39" s="33">
        <v>0</v>
      </c>
      <c r="I39" s="37">
        <v>21</v>
      </c>
      <c r="J39" s="6" t="s">
        <v>98</v>
      </c>
      <c r="K39" s="40">
        <v>14</v>
      </c>
      <c r="L39" s="43">
        <v>21</v>
      </c>
      <c r="M39" s="6" t="s">
        <v>98</v>
      </c>
      <c r="N39" s="33">
        <v>14</v>
      </c>
      <c r="O39" s="37">
        <v>0</v>
      </c>
      <c r="P39" s="6" t="s">
        <v>98</v>
      </c>
      <c r="Q39" s="40">
        <v>0</v>
      </c>
      <c r="R39" s="45" t="str">
        <f t="shared" si="10"/>
        <v>ATHOS Kostanjevica</v>
      </c>
      <c r="U39" s="202"/>
      <c r="V39" s="49" t="s">
        <v>8</v>
      </c>
      <c r="W39" s="61" cm="1">
        <f t="array" ref="W39">_xlfn.IFS(F30+H30&gt;0,IF(F41+H41&gt;0,2,1),F41+H41&gt;0,IF(F30+H30&gt;0,2,1),F30+H30+F41+H41=0,0)</f>
        <v>2</v>
      </c>
      <c r="X39" s="58">
        <f t="shared" si="5"/>
        <v>0</v>
      </c>
      <c r="Y39" s="76">
        <f t="shared" si="1"/>
        <v>2</v>
      </c>
      <c r="Z39" s="60">
        <f>H41+H30</f>
        <v>0</v>
      </c>
      <c r="AA39" s="59">
        <f>F41+F30</f>
        <v>4</v>
      </c>
      <c r="AB39" s="60">
        <f>+K30+N30+Q30+Q41+N41+K41</f>
        <v>57</v>
      </c>
      <c r="AC39" s="59">
        <f>+I30+L30+O30+O41+L41+I41</f>
        <v>84</v>
      </c>
      <c r="AD39" s="61">
        <f>IF(AA39&gt;0,Z39/AA39,1000)</f>
        <v>0</v>
      </c>
      <c r="AE39" s="61">
        <f t="shared" si="3"/>
        <v>0.6785714285714286</v>
      </c>
      <c r="AF39" s="52">
        <f t="shared" si="11"/>
        <v>3</v>
      </c>
      <c r="AG39" s="52">
        <f>_xlfn.RANK.EQ(AD39,$AD$37:$AD$39)+COUNTIFS($AD$37:$AD$39,AD39,$AE$37:$AE$39,"&gt;"&amp;$AE39)</f>
        <v>3</v>
      </c>
      <c r="AH39" s="146">
        <f>_xlfn.RANK.EQ(X39,X$31:X$39)+COUNTIFS(AD$31:AD$39,X39,AD31:AD39,"&gt;"&amp;$AD39)</f>
        <v>7</v>
      </c>
      <c r="AI39" s="147"/>
    </row>
    <row r="40" spans="1:35" x14ac:dyDescent="0.3">
      <c r="A40" t="s">
        <v>120</v>
      </c>
      <c r="B40" s="16">
        <v>0.625</v>
      </c>
      <c r="C40" s="21" t="s">
        <v>68</v>
      </c>
      <c r="D40" s="21" t="s">
        <v>71</v>
      </c>
      <c r="E40" s="72" t="s">
        <v>93</v>
      </c>
      <c r="F40" s="32">
        <v>2</v>
      </c>
      <c r="G40" s="6" t="s">
        <v>98</v>
      </c>
      <c r="H40" s="33">
        <v>0</v>
      </c>
      <c r="I40" s="37">
        <v>21</v>
      </c>
      <c r="J40" s="6" t="s">
        <v>98</v>
      </c>
      <c r="K40" s="40">
        <v>13</v>
      </c>
      <c r="L40" s="43">
        <v>21</v>
      </c>
      <c r="M40" s="6" t="s">
        <v>98</v>
      </c>
      <c r="N40" s="33">
        <v>15</v>
      </c>
      <c r="O40" s="37">
        <v>0</v>
      </c>
      <c r="P40" s="6" t="s">
        <v>98</v>
      </c>
      <c r="Q40" s="40">
        <v>0</v>
      </c>
      <c r="R40" s="45" t="str">
        <f t="shared" si="10"/>
        <v>HUN</v>
      </c>
      <c r="AF40" s="9"/>
      <c r="AG40" s="9"/>
    </row>
    <row r="41" spans="1:35" ht="15" thickBot="1" x14ac:dyDescent="0.35">
      <c r="B41" s="15">
        <v>0.65972222222222221</v>
      </c>
      <c r="C41" s="22" t="s">
        <v>23</v>
      </c>
      <c r="D41" s="22" t="s">
        <v>8</v>
      </c>
      <c r="E41" s="73" t="s">
        <v>90</v>
      </c>
      <c r="F41" s="34">
        <v>2</v>
      </c>
      <c r="G41" s="8" t="s">
        <v>98</v>
      </c>
      <c r="H41" s="35">
        <v>0</v>
      </c>
      <c r="I41" s="38">
        <v>21</v>
      </c>
      <c r="J41" s="8" t="s">
        <v>98</v>
      </c>
      <c r="K41" s="41">
        <v>19</v>
      </c>
      <c r="L41" s="44">
        <v>21</v>
      </c>
      <c r="M41" s="8" t="s">
        <v>98</v>
      </c>
      <c r="N41" s="35">
        <v>13</v>
      </c>
      <c r="O41" s="38">
        <v>0</v>
      </c>
      <c r="P41" s="8" t="s">
        <v>98</v>
      </c>
      <c r="Q41" s="41">
        <v>0</v>
      </c>
      <c r="R41" s="49" t="str">
        <f t="shared" si="10"/>
        <v>Prevorčnik/Stojan</v>
      </c>
    </row>
    <row r="42" spans="1:35" ht="15" thickBot="1" x14ac:dyDescent="0.35">
      <c r="B42" s="68"/>
      <c r="C42" s="9"/>
      <c r="D42" s="9"/>
      <c r="E42" s="69"/>
      <c r="F42" s="9"/>
      <c r="G42" s="9"/>
    </row>
    <row r="43" spans="1:35" ht="15" thickBot="1" x14ac:dyDescent="0.35">
      <c r="D43" s="130"/>
      <c r="E43" s="130"/>
      <c r="F43" s="131"/>
      <c r="G43" s="131"/>
      <c r="H43" s="132"/>
      <c r="I43" s="222" t="s">
        <v>99</v>
      </c>
      <c r="J43" s="223"/>
      <c r="K43" s="223"/>
      <c r="L43" s="223"/>
      <c r="M43" s="223"/>
      <c r="N43" s="223"/>
      <c r="O43" s="223"/>
      <c r="P43" s="223"/>
      <c r="Q43" s="224"/>
      <c r="R43" s="131"/>
    </row>
    <row r="44" spans="1:35" ht="15" thickBot="1" x14ac:dyDescent="0.35">
      <c r="D44" s="131" t="s">
        <v>121</v>
      </c>
      <c r="E44" s="132" t="s">
        <v>121</v>
      </c>
      <c r="F44" s="225" t="s">
        <v>97</v>
      </c>
      <c r="G44" s="226"/>
      <c r="H44" s="227"/>
      <c r="I44" s="225" t="s">
        <v>100</v>
      </c>
      <c r="J44" s="226"/>
      <c r="K44" s="228"/>
      <c r="L44" s="229" t="s">
        <v>101</v>
      </c>
      <c r="M44" s="226"/>
      <c r="N44" s="227"/>
      <c r="O44" s="225" t="s">
        <v>102</v>
      </c>
      <c r="P44" s="226"/>
      <c r="Q44" s="228"/>
      <c r="R44" s="132" t="s">
        <v>103</v>
      </c>
      <c r="AG44" s="14" t="s">
        <v>112</v>
      </c>
    </row>
    <row r="45" spans="1:35" ht="15" thickBot="1" x14ac:dyDescent="0.35">
      <c r="D45" s="133" t="s">
        <v>72</v>
      </c>
      <c r="E45" s="134" t="s">
        <v>8</v>
      </c>
      <c r="F45" s="136">
        <v>2</v>
      </c>
      <c r="G45" s="137" t="s">
        <v>98</v>
      </c>
      <c r="H45" s="138">
        <v>0</v>
      </c>
      <c r="I45" s="136">
        <v>21</v>
      </c>
      <c r="J45" s="137" t="s">
        <v>98</v>
      </c>
      <c r="K45" s="138">
        <v>14</v>
      </c>
      <c r="L45" s="136">
        <v>21</v>
      </c>
      <c r="M45" s="137" t="s">
        <v>98</v>
      </c>
      <c r="N45" s="138">
        <v>13</v>
      </c>
      <c r="O45" s="136">
        <v>0</v>
      </c>
      <c r="P45" s="137" t="s">
        <v>98</v>
      </c>
      <c r="Q45" s="138">
        <v>0</v>
      </c>
      <c r="R45" s="20" t="str">
        <f>IF(F45&gt;H45,D45,IF(F45=H45,"",E45))</f>
        <v>Štefanič/Štefanič</v>
      </c>
      <c r="V45" t="s">
        <v>73</v>
      </c>
      <c r="W45">
        <v>2</v>
      </c>
      <c r="X45">
        <v>2</v>
      </c>
      <c r="Y45">
        <v>0</v>
      </c>
      <c r="Z45">
        <v>4</v>
      </c>
      <c r="AA45">
        <v>1</v>
      </c>
      <c r="AB45">
        <v>98</v>
      </c>
      <c r="AC45">
        <v>70</v>
      </c>
      <c r="AD45">
        <v>4</v>
      </c>
      <c r="AE45">
        <v>1.4</v>
      </c>
      <c r="AF45" s="145">
        <f>_xlfn.RANK.EQ(X45,$X$45:$X$50)+COUNTIFS($AD$45:$AD$50,X45,AD45:AD50,"&gt;"&amp;$AD45)</f>
        <v>1</v>
      </c>
      <c r="AG45" s="148">
        <f>_xlfn.RANK.EQ(AD45,$AD$45:$AD$50)+COUNTIFS(AD45:AD50,AD45,$AE$45:$AE$50,"&gt;"&amp;$AE45)</f>
        <v>2</v>
      </c>
    </row>
    <row r="46" spans="1:35" ht="15" thickBot="1" x14ac:dyDescent="0.35">
      <c r="D46" s="133" t="s">
        <v>72</v>
      </c>
      <c r="E46" s="134" t="s">
        <v>71</v>
      </c>
      <c r="F46" s="139">
        <v>0</v>
      </c>
      <c r="G46" s="135" t="s">
        <v>98</v>
      </c>
      <c r="H46" s="140">
        <v>2</v>
      </c>
      <c r="I46" s="139">
        <v>19</v>
      </c>
      <c r="J46" s="135" t="s">
        <v>98</v>
      </c>
      <c r="K46" s="140">
        <v>21</v>
      </c>
      <c r="L46" s="139">
        <v>19</v>
      </c>
      <c r="M46" s="135" t="s">
        <v>98</v>
      </c>
      <c r="N46" s="140">
        <v>21</v>
      </c>
      <c r="O46" s="139">
        <v>0</v>
      </c>
      <c r="P46" s="135" t="s">
        <v>98</v>
      </c>
      <c r="Q46" s="140">
        <v>0</v>
      </c>
      <c r="R46" s="20" t="str">
        <f t="shared" ref="R46:R47" si="12">IF(F46&gt;H46,D46,IF(F46=H46,"",E46))</f>
        <v>Excel gym</v>
      </c>
      <c r="V46" t="s">
        <v>75</v>
      </c>
      <c r="W46">
        <v>2</v>
      </c>
      <c r="X46">
        <v>1</v>
      </c>
      <c r="Y46">
        <v>1</v>
      </c>
      <c r="Z46">
        <v>3</v>
      </c>
      <c r="AA46">
        <v>3</v>
      </c>
      <c r="AB46">
        <v>106</v>
      </c>
      <c r="AC46">
        <v>106</v>
      </c>
      <c r="AD46">
        <v>1</v>
      </c>
      <c r="AE46">
        <v>1</v>
      </c>
      <c r="AF46" s="145">
        <f>_xlfn.RANK.EQ(X46,$X$45:$X$50)+COUNTIFS($AD$45:$AD$50,X46,AD45:AD50,"&gt;"&amp;$AD46)</f>
        <v>4</v>
      </c>
      <c r="AG46" s="148">
        <f>_xlfn.RANK.EQ(AD46,$AD$45:$AD$50)+COUNTIFS(AD45:AD50,AD46,$AE$45:$AE$50,"&gt;"&amp;$AE46)</f>
        <v>6</v>
      </c>
    </row>
    <row r="47" spans="1:35" ht="15" thickBot="1" x14ac:dyDescent="0.35">
      <c r="D47" s="133" t="s">
        <v>8</v>
      </c>
      <c r="E47" s="134" t="s">
        <v>71</v>
      </c>
      <c r="F47" s="141">
        <v>0</v>
      </c>
      <c r="G47" s="142" t="s">
        <v>98</v>
      </c>
      <c r="H47" s="143">
        <v>2</v>
      </c>
      <c r="I47" s="141">
        <v>3</v>
      </c>
      <c r="J47" s="142" t="s">
        <v>98</v>
      </c>
      <c r="K47" s="143">
        <v>21</v>
      </c>
      <c r="L47" s="141">
        <v>7</v>
      </c>
      <c r="M47" s="142" t="s">
        <v>98</v>
      </c>
      <c r="N47" s="143">
        <v>21</v>
      </c>
      <c r="O47" s="141">
        <v>0</v>
      </c>
      <c r="P47" s="142" t="s">
        <v>98</v>
      </c>
      <c r="Q47" s="143">
        <v>0</v>
      </c>
      <c r="R47" s="20" t="str">
        <f t="shared" si="12"/>
        <v>Excel gym</v>
      </c>
      <c r="V47" t="s">
        <v>20</v>
      </c>
      <c r="W47">
        <v>2</v>
      </c>
      <c r="X47">
        <v>2</v>
      </c>
      <c r="Y47">
        <v>0</v>
      </c>
      <c r="Z47">
        <v>4</v>
      </c>
      <c r="AA47">
        <v>1</v>
      </c>
      <c r="AB47">
        <v>99</v>
      </c>
      <c r="AC47">
        <v>81</v>
      </c>
      <c r="AD47">
        <v>4</v>
      </c>
      <c r="AE47">
        <v>1.2222222222222223</v>
      </c>
      <c r="AF47" s="145">
        <f>_xlfn.RANK.EQ(X47,$X$45:$X$50)+COUNTIFS($AD$45:$AD$50,X47,AD45:AD50,"&gt;"&amp;$AD47)</f>
        <v>1</v>
      </c>
      <c r="AG47" s="148">
        <f>_xlfn.RANK.EQ(AD47,$AD$45:$AD$50)+COUNTIFS(AD45:AD50,AD47,$AE$45:$AE$50,"&gt;"&amp;$AE47)</f>
        <v>3</v>
      </c>
    </row>
    <row r="48" spans="1:35" ht="15" thickBot="1" x14ac:dyDescent="0.35"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V48" t="s">
        <v>68</v>
      </c>
      <c r="W48">
        <v>2</v>
      </c>
      <c r="X48">
        <v>1</v>
      </c>
      <c r="Y48">
        <v>1</v>
      </c>
      <c r="Z48">
        <v>3</v>
      </c>
      <c r="AA48">
        <v>2</v>
      </c>
      <c r="AB48">
        <v>95</v>
      </c>
      <c r="AC48">
        <v>85</v>
      </c>
      <c r="AD48">
        <v>1.5</v>
      </c>
      <c r="AE48">
        <v>1.1176470588235294</v>
      </c>
      <c r="AF48" s="145">
        <f>_xlfn.RANK.EQ(X48,$X$45:$X$50)+COUNTIFS($AD$45:$AD$50,X48,AD45:AD50,"&gt;"&amp;$AD48)</f>
        <v>4</v>
      </c>
      <c r="AG48" s="148">
        <f>_xlfn.RANK.EQ(AD48,$AD$45:$AD$50)+COUNTIFS(AD45:AD50,AD48,$AE$45:$AE$50,"&gt;"&amp;$AE48)</f>
        <v>4</v>
      </c>
    </row>
    <row r="49" spans="2:33" ht="15" thickBot="1" x14ac:dyDescent="0.35">
      <c r="C49" s="91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V49" t="s">
        <v>74</v>
      </c>
      <c r="W49">
        <v>2</v>
      </c>
      <c r="X49">
        <v>1</v>
      </c>
      <c r="Y49">
        <v>1</v>
      </c>
      <c r="Z49">
        <v>2</v>
      </c>
      <c r="AA49">
        <v>2</v>
      </c>
      <c r="AB49">
        <v>73</v>
      </c>
      <c r="AC49">
        <v>67</v>
      </c>
      <c r="AD49">
        <v>1</v>
      </c>
      <c r="AE49">
        <v>1.0895522388059702</v>
      </c>
      <c r="AF49" s="145">
        <f>_xlfn.RANK.EQ(X49,$X$45:$X$50)+COUNTIFS($AD$45:$AD$50,X49,AD45:AD50,"&gt;"&amp;$AD49)</f>
        <v>4</v>
      </c>
      <c r="AG49" s="148">
        <f>_xlfn.RANK.EQ(AD49,$AD$45:$AD$50)+COUNTIFS(AD45:AD50,AD49,$AE$45:$AE$50,"&gt;"&amp;$AE49)</f>
        <v>5</v>
      </c>
    </row>
    <row r="50" spans="2:33" x14ac:dyDescent="0.3">
      <c r="C50" s="91"/>
      <c r="D50" s="149"/>
      <c r="E50" s="149"/>
      <c r="F50" s="149"/>
      <c r="G50" s="149"/>
      <c r="H50" s="149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V50" t="s">
        <v>23</v>
      </c>
      <c r="W50">
        <v>2</v>
      </c>
      <c r="X50">
        <v>2</v>
      </c>
      <c r="Y50">
        <v>0</v>
      </c>
      <c r="Z50">
        <v>4</v>
      </c>
      <c r="AA50">
        <v>0</v>
      </c>
      <c r="AB50">
        <v>84</v>
      </c>
      <c r="AC50">
        <v>63</v>
      </c>
      <c r="AD50">
        <v>1000</v>
      </c>
      <c r="AE50">
        <v>1.3333333333333333</v>
      </c>
      <c r="AF50" s="145">
        <f>_xlfn.RANK.EQ(X50,$X$45:$X$50)+COUNTIFS($AD$45:$AD$50,X50,AD45:AD50,"&gt;"&amp;$AD50)</f>
        <v>1</v>
      </c>
      <c r="AG50" s="148">
        <f>_xlfn.RANK.EQ(AD50,$AD$45:$AD$50)+COUNTIFS(AD45:AD50,AD50,$AE$45:$AE$50,"&gt;"&amp;$AE50)</f>
        <v>1</v>
      </c>
    </row>
    <row r="51" spans="2:33" x14ac:dyDescent="0.3">
      <c r="C51" s="91"/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</row>
    <row r="52" spans="2:33" ht="15" thickBot="1" x14ac:dyDescent="0.35">
      <c r="C52" s="91"/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</row>
    <row r="53" spans="2:33" x14ac:dyDescent="0.3">
      <c r="C53" s="91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U53" s="206" t="s">
        <v>126</v>
      </c>
      <c r="V53" s="208"/>
    </row>
    <row r="54" spans="2:33" x14ac:dyDescent="0.3">
      <c r="B54" s="14"/>
      <c r="C54" s="91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U54" s="28">
        <v>1</v>
      </c>
      <c r="V54" s="26" t="str">
        <f>_xlfn.XLOOKUP(U54,$AG$45:$AG$50,$V$45:$V$50)</f>
        <v>Prevorčnik/Stojan</v>
      </c>
    </row>
    <row r="55" spans="2:33" x14ac:dyDescent="0.3">
      <c r="B55" s="14"/>
      <c r="C55" s="91"/>
      <c r="D55" s="149"/>
      <c r="E55" s="149"/>
      <c r="F55" s="149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U55" s="28">
        <v>2</v>
      </c>
      <c r="V55" s="26" t="str">
        <f t="shared" ref="V55:V59" si="13">_xlfn.XLOOKUP(U55,$AG$45:$AG$50,$V$45:$V$50)</f>
        <v>Pokeršnik/Robida</v>
      </c>
    </row>
    <row r="56" spans="2:33" x14ac:dyDescent="0.3">
      <c r="B56" s="14"/>
      <c r="C56" s="91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U56" s="28">
        <v>3</v>
      </c>
      <c r="V56" s="26" t="str">
        <f t="shared" si="13"/>
        <v>ATHOS Kostanjevica</v>
      </c>
    </row>
    <row r="57" spans="2:33" ht="23.4" x14ac:dyDescent="0.45">
      <c r="B57" s="14"/>
      <c r="C57" s="92" t="s">
        <v>95</v>
      </c>
      <c r="D57" s="92"/>
      <c r="E57" s="149"/>
      <c r="F57" s="149"/>
      <c r="G57" s="149"/>
      <c r="H57" s="149"/>
      <c r="I57" s="149"/>
      <c r="J57" s="149"/>
      <c r="K57" s="149"/>
      <c r="L57" s="149"/>
      <c r="M57" s="149"/>
      <c r="N57" s="149"/>
      <c r="O57" s="149"/>
      <c r="P57" s="149"/>
      <c r="Q57" s="149"/>
      <c r="R57" s="149"/>
      <c r="U57" s="28">
        <v>4</v>
      </c>
      <c r="V57" s="26" t="str">
        <f t="shared" si="13"/>
        <v>HUN</v>
      </c>
    </row>
    <row r="58" spans="2:33" ht="23.4" x14ac:dyDescent="0.45">
      <c r="B58" s="14"/>
      <c r="C58" s="92" t="s">
        <v>96</v>
      </c>
      <c r="D58" s="92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U58" s="28">
        <v>5</v>
      </c>
      <c r="V58" s="26" t="str">
        <f t="shared" si="13"/>
        <v>Zemljič/Primec</v>
      </c>
    </row>
    <row r="59" spans="2:33" x14ac:dyDescent="0.3">
      <c r="C59" s="91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U59" s="28">
        <v>6</v>
      </c>
      <c r="V59" s="26" t="str">
        <f t="shared" si="13"/>
        <v>Moderna odbojka</v>
      </c>
    </row>
    <row r="60" spans="2:33" ht="15" thickBot="1" x14ac:dyDescent="0.35">
      <c r="B60" s="69"/>
      <c r="C60" s="150"/>
      <c r="D60" s="150"/>
      <c r="E60" s="150"/>
      <c r="F60" s="93"/>
      <c r="G60" s="90"/>
      <c r="H60" s="90"/>
      <c r="I60" s="221"/>
      <c r="J60" s="221"/>
      <c r="K60" s="221"/>
      <c r="L60" s="221"/>
      <c r="M60" s="221"/>
      <c r="N60" s="221"/>
      <c r="O60" s="221"/>
      <c r="P60" s="221"/>
      <c r="Q60" s="221"/>
      <c r="R60" s="90"/>
      <c r="U60" s="28">
        <v>7</v>
      </c>
      <c r="V60" s="26" t="s">
        <v>72</v>
      </c>
    </row>
    <row r="61" spans="2:33" ht="15" thickBot="1" x14ac:dyDescent="0.35">
      <c r="B61" s="69"/>
      <c r="C61" s="150"/>
      <c r="D61" s="149"/>
      <c r="E61" s="149"/>
      <c r="F61" s="149"/>
      <c r="G61" s="149"/>
      <c r="H61" s="149"/>
      <c r="I61" s="236" t="s">
        <v>99</v>
      </c>
      <c r="J61" s="237"/>
      <c r="K61" s="237"/>
      <c r="L61" s="237"/>
      <c r="M61" s="237"/>
      <c r="N61" s="237"/>
      <c r="O61" s="237"/>
      <c r="P61" s="237"/>
      <c r="Q61" s="238"/>
      <c r="R61" s="149"/>
      <c r="S61" s="9"/>
      <c r="U61" s="29">
        <v>8</v>
      </c>
      <c r="V61" s="27" t="s">
        <v>71</v>
      </c>
    </row>
    <row r="62" spans="2:33" ht="15" thickBot="1" x14ac:dyDescent="0.35">
      <c r="B62" s="68"/>
      <c r="C62" s="151" t="s">
        <v>127</v>
      </c>
      <c r="D62" s="152" t="s">
        <v>121</v>
      </c>
      <c r="E62" s="153" t="s">
        <v>121</v>
      </c>
      <c r="F62" s="237" t="s">
        <v>97</v>
      </c>
      <c r="G62" s="237"/>
      <c r="H62" s="238"/>
      <c r="I62" s="239" t="s">
        <v>100</v>
      </c>
      <c r="J62" s="239"/>
      <c r="K62" s="240"/>
      <c r="L62" s="241" t="s">
        <v>101</v>
      </c>
      <c r="M62" s="239"/>
      <c r="N62" s="242"/>
      <c r="O62" s="243" t="s">
        <v>102</v>
      </c>
      <c r="P62" s="239"/>
      <c r="Q62" s="239"/>
      <c r="R62" s="154" t="s">
        <v>103</v>
      </c>
    </row>
    <row r="63" spans="2:33" x14ac:dyDescent="0.3">
      <c r="C63" s="155">
        <v>0.45833333333333331</v>
      </c>
      <c r="D63" s="156" t="str">
        <f>V54</f>
        <v>Prevorčnik/Stojan</v>
      </c>
      <c r="E63" s="157" t="str">
        <f>V61</f>
        <v>Excel gym</v>
      </c>
      <c r="F63" s="156">
        <v>0</v>
      </c>
      <c r="G63" s="158" t="s">
        <v>98</v>
      </c>
      <c r="H63" s="159">
        <v>2</v>
      </c>
      <c r="I63" s="156">
        <v>12</v>
      </c>
      <c r="J63" s="158" t="s">
        <v>98</v>
      </c>
      <c r="K63" s="159">
        <v>21</v>
      </c>
      <c r="L63" s="156">
        <v>7</v>
      </c>
      <c r="M63" s="158" t="s">
        <v>98</v>
      </c>
      <c r="N63" s="159">
        <v>21</v>
      </c>
      <c r="O63" s="156">
        <v>0</v>
      </c>
      <c r="P63" s="158" t="s">
        <v>98</v>
      </c>
      <c r="Q63" s="157">
        <v>0</v>
      </c>
      <c r="R63" s="99" t="str">
        <f>IF(F63&gt;H63,D63,IF(F63=H63,"",E63))</f>
        <v>Excel gym</v>
      </c>
    </row>
    <row r="64" spans="2:33" x14ac:dyDescent="0.3">
      <c r="C64" s="160">
        <v>0.5</v>
      </c>
      <c r="D64" s="161" t="str">
        <f>V57</f>
        <v>HUN</v>
      </c>
      <c r="E64" s="162" t="str">
        <f>V58</f>
        <v>Zemljič/Primec</v>
      </c>
      <c r="F64" s="161"/>
      <c r="G64" s="163" t="s">
        <v>98</v>
      </c>
      <c r="H64" s="164"/>
      <c r="I64" s="161"/>
      <c r="J64" s="163" t="s">
        <v>98</v>
      </c>
      <c r="K64" s="164"/>
      <c r="L64" s="161"/>
      <c r="M64" s="163" t="s">
        <v>98</v>
      </c>
      <c r="N64" s="164"/>
      <c r="O64" s="161"/>
      <c r="P64" s="163" t="s">
        <v>98</v>
      </c>
      <c r="Q64" s="162"/>
      <c r="R64" s="108" t="str">
        <f t="shared" ref="R64:R66" si="14">IF(F64&gt;H64,D64,IF(F64=H64,"",E64))</f>
        <v/>
      </c>
    </row>
    <row r="65" spans="3:20" x14ac:dyDescent="0.3">
      <c r="C65" s="160">
        <v>0.54166666666666663</v>
      </c>
      <c r="D65" s="161" t="str">
        <f>V55</f>
        <v>Pokeršnik/Robida</v>
      </c>
      <c r="E65" s="162" t="str">
        <f>V60</f>
        <v>Štefanič/Štefanič</v>
      </c>
      <c r="F65" s="161"/>
      <c r="G65" s="163" t="s">
        <v>98</v>
      </c>
      <c r="H65" s="164"/>
      <c r="I65" s="161"/>
      <c r="J65" s="163" t="s">
        <v>98</v>
      </c>
      <c r="K65" s="164"/>
      <c r="L65" s="161"/>
      <c r="M65" s="163" t="s">
        <v>98</v>
      </c>
      <c r="N65" s="164"/>
      <c r="O65" s="161"/>
      <c r="P65" s="163" t="s">
        <v>98</v>
      </c>
      <c r="Q65" s="162"/>
      <c r="R65" s="108" t="str">
        <f t="shared" si="14"/>
        <v/>
      </c>
    </row>
    <row r="66" spans="3:20" ht="15" thickBot="1" x14ac:dyDescent="0.35">
      <c r="C66" s="165">
        <v>0.58333333333333337</v>
      </c>
      <c r="D66" s="166" t="str">
        <f>V56</f>
        <v>ATHOS Kostanjevica</v>
      </c>
      <c r="E66" s="167" t="str">
        <f>V59</f>
        <v>Moderna odbojka</v>
      </c>
      <c r="F66" s="166"/>
      <c r="G66" s="168" t="s">
        <v>98</v>
      </c>
      <c r="H66" s="169"/>
      <c r="I66" s="166"/>
      <c r="J66" s="168" t="s">
        <v>98</v>
      </c>
      <c r="K66" s="169"/>
      <c r="L66" s="166"/>
      <c r="M66" s="168" t="s">
        <v>98</v>
      </c>
      <c r="N66" s="169"/>
      <c r="O66" s="166"/>
      <c r="P66" s="168" t="s">
        <v>98</v>
      </c>
      <c r="Q66" s="167"/>
      <c r="R66" s="170" t="str">
        <f t="shared" si="14"/>
        <v/>
      </c>
    </row>
    <row r="67" spans="3:20" ht="15" thickBot="1" x14ac:dyDescent="0.35">
      <c r="C67" s="151" t="s">
        <v>122</v>
      </c>
      <c r="D67" s="171" t="s">
        <v>121</v>
      </c>
      <c r="E67" s="172" t="s">
        <v>121</v>
      </c>
      <c r="F67" s="244" t="s">
        <v>97</v>
      </c>
      <c r="G67" s="244"/>
      <c r="H67" s="245"/>
      <c r="I67" s="246" t="s">
        <v>100</v>
      </c>
      <c r="J67" s="244"/>
      <c r="K67" s="247"/>
      <c r="L67" s="248" t="s">
        <v>101</v>
      </c>
      <c r="M67" s="244"/>
      <c r="N67" s="245"/>
      <c r="O67" s="246" t="s">
        <v>102</v>
      </c>
      <c r="P67" s="244"/>
      <c r="Q67" s="244"/>
      <c r="R67" s="154" t="s">
        <v>103</v>
      </c>
      <c r="T67" s="19" t="s">
        <v>124</v>
      </c>
    </row>
    <row r="68" spans="3:20" ht="15" customHeight="1" x14ac:dyDescent="0.3">
      <c r="C68" s="173">
        <v>0.66666666666666663</v>
      </c>
      <c r="D68" s="156" t="str">
        <f>R63</f>
        <v>Excel gym</v>
      </c>
      <c r="E68" s="159" t="str">
        <f>R64</f>
        <v/>
      </c>
      <c r="F68" s="174"/>
      <c r="G68" s="158" t="s">
        <v>98</v>
      </c>
      <c r="H68" s="159"/>
      <c r="I68" s="156"/>
      <c r="J68" s="158" t="s">
        <v>98</v>
      </c>
      <c r="K68" s="159"/>
      <c r="L68" s="156"/>
      <c r="M68" s="158" t="s">
        <v>98</v>
      </c>
      <c r="N68" s="159"/>
      <c r="O68" s="156"/>
      <c r="P68" s="158" t="s">
        <v>98</v>
      </c>
      <c r="Q68" s="157"/>
      <c r="R68" s="99" t="str">
        <f>IF(F68&gt;H68,D68,IF(F68=H68,"",E68))</f>
        <v/>
      </c>
      <c r="T68" s="20" t="str">
        <f>IF(F68&gt;H68,E68,IF(F68=H68,"",D68))</f>
        <v/>
      </c>
    </row>
    <row r="69" spans="3:20" ht="15" thickBot="1" x14ac:dyDescent="0.35">
      <c r="C69" s="175">
        <v>0.70833333333333337</v>
      </c>
      <c r="D69" s="176" t="str">
        <f>R65</f>
        <v/>
      </c>
      <c r="E69" s="177" t="str">
        <f>R66</f>
        <v/>
      </c>
      <c r="F69" s="178"/>
      <c r="G69" s="179" t="s">
        <v>98</v>
      </c>
      <c r="H69" s="177"/>
      <c r="I69" s="176"/>
      <c r="J69" s="179" t="s">
        <v>98</v>
      </c>
      <c r="K69" s="177"/>
      <c r="L69" s="176"/>
      <c r="M69" s="179" t="s">
        <v>98</v>
      </c>
      <c r="N69" s="177"/>
      <c r="O69" s="176"/>
      <c r="P69" s="179" t="s">
        <v>98</v>
      </c>
      <c r="Q69" s="180"/>
      <c r="R69" s="119" t="str">
        <f>IF(F69&gt;H69,D69,IF(F69=H69,"",E69))</f>
        <v/>
      </c>
      <c r="T69" s="22" t="str">
        <f>IF(F69&gt;H69,E69,IF(F69=H69,"",D69))</f>
        <v/>
      </c>
    </row>
    <row r="70" spans="3:20" ht="15" thickBot="1" x14ac:dyDescent="0.35">
      <c r="C70" s="181" t="s">
        <v>123</v>
      </c>
      <c r="D70" s="182" t="s">
        <v>121</v>
      </c>
      <c r="E70" s="183" t="s">
        <v>121</v>
      </c>
      <c r="F70" s="217" t="s">
        <v>97</v>
      </c>
      <c r="G70" s="218"/>
      <c r="H70" s="219"/>
      <c r="I70" s="217" t="s">
        <v>100</v>
      </c>
      <c r="J70" s="218"/>
      <c r="K70" s="219"/>
      <c r="L70" s="217" t="s">
        <v>101</v>
      </c>
      <c r="M70" s="218"/>
      <c r="N70" s="219"/>
      <c r="O70" s="217" t="s">
        <v>102</v>
      </c>
      <c r="P70" s="218"/>
      <c r="Q70" s="220"/>
      <c r="R70" s="184" t="s">
        <v>103</v>
      </c>
    </row>
    <row r="71" spans="3:20" ht="15" thickBot="1" x14ac:dyDescent="0.35">
      <c r="C71" s="185">
        <v>0.75</v>
      </c>
      <c r="D71" s="186" t="str">
        <f>T68</f>
        <v/>
      </c>
      <c r="E71" s="187" t="str">
        <f>T69</f>
        <v/>
      </c>
      <c r="F71" s="188"/>
      <c r="G71" s="186" t="s">
        <v>98</v>
      </c>
      <c r="H71" s="189"/>
      <c r="I71" s="188"/>
      <c r="J71" s="186" t="s">
        <v>98</v>
      </c>
      <c r="K71" s="189"/>
      <c r="L71" s="188"/>
      <c r="M71" s="186" t="s">
        <v>98</v>
      </c>
      <c r="N71" s="189"/>
      <c r="O71" s="188"/>
      <c r="P71" s="186" t="s">
        <v>98</v>
      </c>
      <c r="Q71" s="187"/>
      <c r="R71" s="190"/>
    </row>
    <row r="72" spans="3:20" ht="15" thickBot="1" x14ac:dyDescent="0.35">
      <c r="C72" s="181" t="s">
        <v>125</v>
      </c>
      <c r="D72" s="182" t="s">
        <v>121</v>
      </c>
      <c r="E72" s="183" t="s">
        <v>121</v>
      </c>
      <c r="F72" s="217" t="s">
        <v>97</v>
      </c>
      <c r="G72" s="218"/>
      <c r="H72" s="219"/>
      <c r="I72" s="217" t="s">
        <v>100</v>
      </c>
      <c r="J72" s="218"/>
      <c r="K72" s="219"/>
      <c r="L72" s="217" t="s">
        <v>101</v>
      </c>
      <c r="M72" s="218"/>
      <c r="N72" s="219"/>
      <c r="O72" s="217" t="s">
        <v>102</v>
      </c>
      <c r="P72" s="218"/>
      <c r="Q72" s="220"/>
      <c r="R72" s="184" t="s">
        <v>103</v>
      </c>
    </row>
    <row r="73" spans="3:20" ht="15" thickBot="1" x14ac:dyDescent="0.35">
      <c r="C73" s="191">
        <v>0.79166666666666663</v>
      </c>
      <c r="D73" s="192" t="str">
        <f>R68</f>
        <v/>
      </c>
      <c r="E73" s="193" t="str">
        <f>R69</f>
        <v/>
      </c>
      <c r="F73" s="194"/>
      <c r="G73" s="192" t="s">
        <v>98</v>
      </c>
      <c r="H73" s="195"/>
      <c r="I73" s="194"/>
      <c r="J73" s="192" t="s">
        <v>98</v>
      </c>
      <c r="K73" s="195"/>
      <c r="L73" s="194"/>
      <c r="M73" s="192" t="s">
        <v>98</v>
      </c>
      <c r="N73" s="195"/>
      <c r="O73" s="194"/>
      <c r="P73" s="192" t="s">
        <v>98</v>
      </c>
      <c r="Q73" s="193"/>
      <c r="R73" s="196"/>
    </row>
    <row r="74" spans="3:20" x14ac:dyDescent="0.3"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</row>
    <row r="75" spans="3:20" x14ac:dyDescent="0.3"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</row>
    <row r="76" spans="3:20" x14ac:dyDescent="0.3"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</row>
    <row r="77" spans="3:20" x14ac:dyDescent="0.3"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</row>
    <row r="78" spans="3:20" x14ac:dyDescent="0.3"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</row>
    <row r="79" spans="3:20" x14ac:dyDescent="0.3"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</row>
    <row r="80" spans="3:20" x14ac:dyDescent="0.3">
      <c r="D80" s="9"/>
      <c r="E80" s="9"/>
      <c r="F80" s="9"/>
      <c r="G80" s="9"/>
    </row>
    <row r="81" spans="2:18" x14ac:dyDescent="0.3">
      <c r="D81" s="9"/>
      <c r="E81" s="9"/>
      <c r="F81" s="9"/>
      <c r="G81" s="9"/>
    </row>
    <row r="82" spans="2:18" x14ac:dyDescent="0.3">
      <c r="B82" s="90"/>
      <c r="C82" s="91"/>
      <c r="D82" s="90"/>
      <c r="E82" s="90"/>
      <c r="F82" s="90"/>
      <c r="G82" s="90"/>
      <c r="H82" s="91"/>
      <c r="I82" s="91"/>
      <c r="J82" s="91"/>
      <c r="K82" s="91"/>
      <c r="L82" s="91"/>
      <c r="M82" s="91"/>
      <c r="N82" s="91"/>
      <c r="O82" s="91"/>
      <c r="P82" s="91"/>
      <c r="Q82" s="91"/>
      <c r="R82" s="91"/>
    </row>
    <row r="83" spans="2:18" x14ac:dyDescent="0.3">
      <c r="B83" s="90"/>
      <c r="C83" s="91"/>
      <c r="D83" s="90"/>
      <c r="E83" s="90"/>
      <c r="F83" s="90"/>
      <c r="G83" s="90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</row>
    <row r="84" spans="2:18" x14ac:dyDescent="0.3">
      <c r="B84" s="91"/>
      <c r="C84" s="91"/>
      <c r="D84" s="90"/>
      <c r="E84" s="90"/>
      <c r="F84" s="90"/>
      <c r="G84" s="90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</row>
    <row r="85" spans="2:18" x14ac:dyDescent="0.3">
      <c r="B85" s="91"/>
      <c r="C85" s="91"/>
      <c r="D85" s="90"/>
      <c r="E85" s="90"/>
      <c r="F85" s="90"/>
      <c r="G85" s="90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</row>
    <row r="86" spans="2:18" x14ac:dyDescent="0.3">
      <c r="B86" s="91"/>
      <c r="C86" s="91"/>
      <c r="D86" s="90"/>
      <c r="E86" s="90"/>
      <c r="F86" s="90"/>
      <c r="G86" s="90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</row>
    <row r="87" spans="2:18" x14ac:dyDescent="0.3">
      <c r="B87" s="91"/>
      <c r="C87" s="91"/>
      <c r="D87" s="90"/>
      <c r="E87" s="90"/>
      <c r="F87" s="90"/>
      <c r="G87" s="90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</row>
    <row r="88" spans="2:18" x14ac:dyDescent="0.3">
      <c r="B88" s="91"/>
      <c r="C88" s="91"/>
      <c r="D88" s="90"/>
      <c r="E88" s="90"/>
      <c r="F88" s="90"/>
      <c r="G88" s="90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</row>
    <row r="89" spans="2:18" ht="23.4" x14ac:dyDescent="0.45">
      <c r="B89" s="92" t="s">
        <v>95</v>
      </c>
      <c r="C89" s="92"/>
      <c r="D89" s="90"/>
      <c r="E89" s="90"/>
      <c r="F89" s="90"/>
      <c r="G89" s="90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</row>
    <row r="90" spans="2:18" ht="23.4" x14ac:dyDescent="0.45">
      <c r="B90" s="92" t="s">
        <v>96</v>
      </c>
      <c r="C90" s="92"/>
      <c r="D90" s="90"/>
      <c r="E90" s="90"/>
      <c r="F90" s="90"/>
      <c r="G90" s="90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</row>
    <row r="91" spans="2:18" x14ac:dyDescent="0.3">
      <c r="B91" s="91"/>
      <c r="C91" s="91"/>
      <c r="D91" s="90"/>
      <c r="E91" s="90"/>
      <c r="F91" s="90"/>
      <c r="G91" s="90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</row>
    <row r="92" spans="2:18" x14ac:dyDescent="0.3">
      <c r="B92" s="91" t="s">
        <v>95</v>
      </c>
      <c r="C92" s="91"/>
      <c r="D92" s="90"/>
      <c r="E92" s="90"/>
      <c r="F92" s="90"/>
      <c r="G92" s="90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</row>
    <row r="93" spans="2:18" x14ac:dyDescent="0.3">
      <c r="B93" s="91" t="s">
        <v>96</v>
      </c>
      <c r="C93" s="91"/>
      <c r="D93" s="90"/>
      <c r="E93" s="90"/>
      <c r="F93" s="90"/>
      <c r="G93" s="90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</row>
    <row r="94" spans="2:18" x14ac:dyDescent="0.3">
      <c r="B94" s="91"/>
      <c r="C94" s="91"/>
      <c r="D94" s="90"/>
      <c r="E94" s="90"/>
      <c r="F94" s="90"/>
      <c r="G94" s="90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</row>
    <row r="95" spans="2:18" ht="15" thickBot="1" x14ac:dyDescent="0.35">
      <c r="B95" s="91"/>
      <c r="C95" s="91"/>
      <c r="D95" s="90"/>
      <c r="E95" s="90"/>
      <c r="F95" s="90"/>
      <c r="G95" s="90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</row>
    <row r="96" spans="2:18" ht="15" thickBot="1" x14ac:dyDescent="0.35">
      <c r="B96" s="230" t="s">
        <v>88</v>
      </c>
      <c r="C96" s="231"/>
      <c r="D96" s="231"/>
      <c r="E96" s="232"/>
      <c r="F96" s="93"/>
      <c r="G96" s="90"/>
      <c r="H96" s="91"/>
      <c r="I96" s="233" t="s">
        <v>99</v>
      </c>
      <c r="J96" s="234"/>
      <c r="K96" s="234"/>
      <c r="L96" s="234"/>
      <c r="M96" s="234"/>
      <c r="N96" s="234"/>
      <c r="O96" s="234"/>
      <c r="P96" s="234"/>
      <c r="Q96" s="235"/>
      <c r="R96" s="91"/>
    </row>
    <row r="97" spans="2:18" ht="15" thickBot="1" x14ac:dyDescent="0.35">
      <c r="B97" s="94" t="s">
        <v>87</v>
      </c>
      <c r="C97" s="95" t="s">
        <v>92</v>
      </c>
      <c r="D97" s="94" t="s">
        <v>92</v>
      </c>
      <c r="E97" s="95" t="s">
        <v>94</v>
      </c>
      <c r="F97" s="249" t="s">
        <v>97</v>
      </c>
      <c r="G97" s="250"/>
      <c r="H97" s="232"/>
      <c r="I97" s="251" t="s">
        <v>100</v>
      </c>
      <c r="J97" s="251"/>
      <c r="K97" s="251"/>
      <c r="L97" s="252" t="s">
        <v>101</v>
      </c>
      <c r="M97" s="251"/>
      <c r="N97" s="253"/>
      <c r="O97" s="251" t="s">
        <v>102</v>
      </c>
      <c r="P97" s="251"/>
      <c r="Q97" s="251"/>
      <c r="R97" s="96" t="s">
        <v>103</v>
      </c>
    </row>
    <row r="98" spans="2:18" x14ac:dyDescent="0.3">
      <c r="B98" s="97">
        <v>0.52083333333333337</v>
      </c>
      <c r="C98" s="98" t="s">
        <v>73</v>
      </c>
      <c r="D98" s="99" t="s">
        <v>75</v>
      </c>
      <c r="E98" s="100" t="s">
        <v>89</v>
      </c>
      <c r="F98" s="101"/>
      <c r="G98" s="102" t="s">
        <v>98</v>
      </c>
      <c r="H98" s="103"/>
      <c r="I98" s="104"/>
      <c r="J98" s="102" t="s">
        <v>98</v>
      </c>
      <c r="K98" s="105"/>
      <c r="L98" s="106"/>
      <c r="M98" s="102" t="s">
        <v>98</v>
      </c>
      <c r="N98" s="103"/>
      <c r="O98" s="104"/>
      <c r="P98" s="102" t="s">
        <v>98</v>
      </c>
      <c r="Q98" s="105"/>
      <c r="R98" s="99" t="str">
        <f>IF(F98&gt;H98,C98,IF(F98=H98,"",D98))</f>
        <v/>
      </c>
    </row>
    <row r="99" spans="2:18" x14ac:dyDescent="0.3">
      <c r="B99" s="107">
        <v>0.55555555555555558</v>
      </c>
      <c r="C99" s="108" t="s">
        <v>74</v>
      </c>
      <c r="D99" s="109" t="s">
        <v>23</v>
      </c>
      <c r="E99" s="110" t="s">
        <v>90</v>
      </c>
      <c r="F99" s="111"/>
      <c r="G99" s="112" t="s">
        <v>98</v>
      </c>
      <c r="H99" s="113"/>
      <c r="I99" s="114"/>
      <c r="J99" s="112" t="s">
        <v>98</v>
      </c>
      <c r="K99" s="115"/>
      <c r="L99" s="116"/>
      <c r="M99" s="112" t="s">
        <v>98</v>
      </c>
      <c r="N99" s="113"/>
      <c r="O99" s="114"/>
      <c r="P99" s="112" t="s">
        <v>98</v>
      </c>
      <c r="Q99" s="115"/>
      <c r="R99" s="117" t="str">
        <f t="shared" ref="R99:R101" si="15">IF(F99&gt;H99,C99,IF(F99=H99,"",D99))</f>
        <v/>
      </c>
    </row>
    <row r="100" spans="2:18" x14ac:dyDescent="0.3">
      <c r="B100" s="107">
        <v>0.59027777777777779</v>
      </c>
      <c r="C100" s="108" t="s">
        <v>73</v>
      </c>
      <c r="D100" s="109" t="s">
        <v>72</v>
      </c>
      <c r="E100" s="110" t="s">
        <v>89</v>
      </c>
      <c r="F100" s="111"/>
      <c r="G100" s="112" t="s">
        <v>98</v>
      </c>
      <c r="H100" s="113"/>
      <c r="I100" s="114"/>
      <c r="J100" s="112" t="s">
        <v>98</v>
      </c>
      <c r="K100" s="115"/>
      <c r="L100" s="116"/>
      <c r="M100" s="112" t="s">
        <v>98</v>
      </c>
      <c r="N100" s="113"/>
      <c r="O100" s="114"/>
      <c r="P100" s="112" t="s">
        <v>98</v>
      </c>
      <c r="Q100" s="115"/>
      <c r="R100" s="117" t="str">
        <f t="shared" si="15"/>
        <v/>
      </c>
    </row>
    <row r="101" spans="2:18" ht="15" thickBot="1" x14ac:dyDescent="0.35">
      <c r="B101" s="118">
        <v>0.625</v>
      </c>
      <c r="C101" s="119" t="s">
        <v>74</v>
      </c>
      <c r="D101" s="120" t="s">
        <v>8</v>
      </c>
      <c r="E101" s="121" t="s">
        <v>90</v>
      </c>
      <c r="F101" s="122"/>
      <c r="G101" s="123" t="s">
        <v>98</v>
      </c>
      <c r="H101" s="124"/>
      <c r="I101" s="125"/>
      <c r="J101" s="123" t="s">
        <v>98</v>
      </c>
      <c r="K101" s="126"/>
      <c r="L101" s="127"/>
      <c r="M101" s="123" t="s">
        <v>98</v>
      </c>
      <c r="N101" s="124"/>
      <c r="O101" s="125"/>
      <c r="P101" s="123" t="s">
        <v>98</v>
      </c>
      <c r="Q101" s="126"/>
      <c r="R101" s="128" t="str">
        <f t="shared" si="15"/>
        <v/>
      </c>
    </row>
    <row r="102" spans="2:18" ht="15" thickBot="1" x14ac:dyDescent="0.35">
      <c r="B102" s="91"/>
      <c r="C102" s="91"/>
      <c r="D102" s="90"/>
      <c r="E102" s="90"/>
      <c r="F102" s="90"/>
      <c r="G102" s="90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</row>
    <row r="103" spans="2:18" ht="15" thickBot="1" x14ac:dyDescent="0.35">
      <c r="B103" s="230" t="s">
        <v>91</v>
      </c>
      <c r="C103" s="231"/>
      <c r="D103" s="231"/>
      <c r="E103" s="232"/>
      <c r="F103" s="93"/>
      <c r="G103" s="90"/>
      <c r="H103" s="91"/>
      <c r="I103" s="233" t="s">
        <v>99</v>
      </c>
      <c r="J103" s="234"/>
      <c r="K103" s="234"/>
      <c r="L103" s="234"/>
      <c r="M103" s="234"/>
      <c r="N103" s="234"/>
      <c r="O103" s="234"/>
      <c r="P103" s="234"/>
      <c r="Q103" s="235"/>
      <c r="R103" s="91"/>
    </row>
    <row r="104" spans="2:18" ht="15" thickBot="1" x14ac:dyDescent="0.35">
      <c r="B104" s="94" t="s">
        <v>87</v>
      </c>
      <c r="C104" s="95" t="s">
        <v>92</v>
      </c>
      <c r="D104" s="94" t="s">
        <v>92</v>
      </c>
      <c r="E104" s="95" t="s">
        <v>94</v>
      </c>
      <c r="F104" s="249" t="s">
        <v>97</v>
      </c>
      <c r="G104" s="250"/>
      <c r="H104" s="232"/>
      <c r="I104" s="251" t="s">
        <v>100</v>
      </c>
      <c r="J104" s="251"/>
      <c r="K104" s="251"/>
      <c r="L104" s="252" t="s">
        <v>101</v>
      </c>
      <c r="M104" s="251"/>
      <c r="N104" s="253"/>
      <c r="O104" s="251" t="s">
        <v>102</v>
      </c>
      <c r="P104" s="251"/>
      <c r="Q104" s="251"/>
      <c r="R104" s="96" t="s">
        <v>103</v>
      </c>
    </row>
    <row r="105" spans="2:18" x14ac:dyDescent="0.3">
      <c r="B105" s="97">
        <v>0.52083333333333337</v>
      </c>
      <c r="C105" s="99" t="s">
        <v>20</v>
      </c>
      <c r="D105" s="377" t="s">
        <v>134</v>
      </c>
      <c r="E105" s="129" t="s">
        <v>93</v>
      </c>
      <c r="F105" s="101"/>
      <c r="G105" s="102" t="s">
        <v>98</v>
      </c>
      <c r="H105" s="103"/>
      <c r="I105" s="104"/>
      <c r="J105" s="102" t="s">
        <v>98</v>
      </c>
      <c r="K105" s="105"/>
      <c r="L105" s="106"/>
      <c r="M105" s="102" t="s">
        <v>98</v>
      </c>
      <c r="N105" s="103"/>
      <c r="O105" s="104"/>
      <c r="P105" s="102" t="s">
        <v>98</v>
      </c>
      <c r="Q105" s="105"/>
      <c r="R105" s="99" t="str">
        <f>IF(F105&gt;H105,C105,IF(F105=H105,"",D105))</f>
        <v/>
      </c>
    </row>
    <row r="106" spans="2:18" x14ac:dyDescent="0.3">
      <c r="B106" s="107">
        <v>0.55555555555555558</v>
      </c>
      <c r="C106" s="108" t="s">
        <v>75</v>
      </c>
      <c r="D106" s="108" t="s">
        <v>72</v>
      </c>
      <c r="E106" s="110" t="s">
        <v>89</v>
      </c>
      <c r="F106" s="111"/>
      <c r="G106" s="112" t="s">
        <v>98</v>
      </c>
      <c r="H106" s="113"/>
      <c r="I106" s="114"/>
      <c r="J106" s="112" t="s">
        <v>98</v>
      </c>
      <c r="K106" s="115"/>
      <c r="L106" s="116"/>
      <c r="M106" s="112" t="s">
        <v>98</v>
      </c>
      <c r="N106" s="113"/>
      <c r="O106" s="114"/>
      <c r="P106" s="112" t="s">
        <v>98</v>
      </c>
      <c r="Q106" s="115"/>
      <c r="R106" s="117" t="str">
        <f t="shared" ref="R106:R109" si="16">IF(F106&gt;H106,C106,IF(F106=H106,"",D106))</f>
        <v/>
      </c>
    </row>
    <row r="107" spans="2:18" x14ac:dyDescent="0.3">
      <c r="B107" s="107">
        <v>0.59027777777777779</v>
      </c>
      <c r="C107" s="108" t="s">
        <v>20</v>
      </c>
      <c r="D107" s="108" t="s">
        <v>71</v>
      </c>
      <c r="E107" s="110" t="s">
        <v>93</v>
      </c>
      <c r="F107" s="111"/>
      <c r="G107" s="112" t="s">
        <v>98</v>
      </c>
      <c r="H107" s="113"/>
      <c r="I107" s="114"/>
      <c r="J107" s="112" t="s">
        <v>98</v>
      </c>
      <c r="K107" s="115"/>
      <c r="L107" s="116"/>
      <c r="M107" s="112" t="s">
        <v>98</v>
      </c>
      <c r="N107" s="113"/>
      <c r="O107" s="114"/>
      <c r="P107" s="112" t="s">
        <v>98</v>
      </c>
      <c r="Q107" s="115"/>
      <c r="R107" s="117" t="str">
        <f t="shared" si="16"/>
        <v/>
      </c>
    </row>
    <row r="108" spans="2:18" x14ac:dyDescent="0.3">
      <c r="B108" s="107">
        <v>0.625</v>
      </c>
      <c r="C108" s="108" t="s">
        <v>68</v>
      </c>
      <c r="D108" s="108" t="s">
        <v>71</v>
      </c>
      <c r="E108" s="110" t="s">
        <v>93</v>
      </c>
      <c r="F108" s="111"/>
      <c r="G108" s="112" t="s">
        <v>98</v>
      </c>
      <c r="H108" s="113"/>
      <c r="I108" s="114"/>
      <c r="J108" s="112" t="s">
        <v>98</v>
      </c>
      <c r="K108" s="115"/>
      <c r="L108" s="116"/>
      <c r="M108" s="112" t="s">
        <v>98</v>
      </c>
      <c r="N108" s="113"/>
      <c r="O108" s="114"/>
      <c r="P108" s="112" t="s">
        <v>98</v>
      </c>
      <c r="Q108" s="115"/>
      <c r="R108" s="117" t="str">
        <f t="shared" si="16"/>
        <v/>
      </c>
    </row>
    <row r="109" spans="2:18" ht="15" thickBot="1" x14ac:dyDescent="0.35">
      <c r="B109" s="118">
        <v>0.65972222222222221</v>
      </c>
      <c r="C109" s="119" t="s">
        <v>23</v>
      </c>
      <c r="D109" s="119" t="s">
        <v>8</v>
      </c>
      <c r="E109" s="121" t="s">
        <v>90</v>
      </c>
      <c r="F109" s="122"/>
      <c r="G109" s="123" t="s">
        <v>98</v>
      </c>
      <c r="H109" s="124"/>
      <c r="I109" s="125"/>
      <c r="J109" s="123" t="s">
        <v>98</v>
      </c>
      <c r="K109" s="126"/>
      <c r="L109" s="127"/>
      <c r="M109" s="123" t="s">
        <v>98</v>
      </c>
      <c r="N109" s="124"/>
      <c r="O109" s="125"/>
      <c r="P109" s="123" t="s">
        <v>98</v>
      </c>
      <c r="Q109" s="126"/>
      <c r="R109" s="128" t="str">
        <f t="shared" si="16"/>
        <v/>
      </c>
    </row>
  </sheetData>
  <mergeCells count="61">
    <mergeCell ref="B3:D3"/>
    <mergeCell ref="B25:E25"/>
    <mergeCell ref="I25:Q25"/>
    <mergeCell ref="F26:H26"/>
    <mergeCell ref="I26:K26"/>
    <mergeCell ref="L26:N26"/>
    <mergeCell ref="O26:Q26"/>
    <mergeCell ref="B35:E35"/>
    <mergeCell ref="I35:Q35"/>
    <mergeCell ref="F36:H36"/>
    <mergeCell ref="I36:K36"/>
    <mergeCell ref="L36:N36"/>
    <mergeCell ref="O36:Q36"/>
    <mergeCell ref="F104:H104"/>
    <mergeCell ref="I104:K104"/>
    <mergeCell ref="L104:N104"/>
    <mergeCell ref="O104:Q104"/>
    <mergeCell ref="B96:E96"/>
    <mergeCell ref="I96:Q96"/>
    <mergeCell ref="F97:H97"/>
    <mergeCell ref="I97:K97"/>
    <mergeCell ref="L97:N97"/>
    <mergeCell ref="O97:Q97"/>
    <mergeCell ref="F44:H44"/>
    <mergeCell ref="I44:K44"/>
    <mergeCell ref="L44:N44"/>
    <mergeCell ref="O44:Q44"/>
    <mergeCell ref="B103:E103"/>
    <mergeCell ref="I103:Q103"/>
    <mergeCell ref="I61:Q61"/>
    <mergeCell ref="F62:H62"/>
    <mergeCell ref="I62:K62"/>
    <mergeCell ref="L62:N62"/>
    <mergeCell ref="O62:Q62"/>
    <mergeCell ref="F67:H67"/>
    <mergeCell ref="I67:K67"/>
    <mergeCell ref="L67:N67"/>
    <mergeCell ref="O67:Q67"/>
    <mergeCell ref="F70:H70"/>
    <mergeCell ref="AH29:AH30"/>
    <mergeCell ref="AI29:AI30"/>
    <mergeCell ref="I60:Q60"/>
    <mergeCell ref="U53:V53"/>
    <mergeCell ref="I43:Q43"/>
    <mergeCell ref="U37:U39"/>
    <mergeCell ref="AG29:AG30"/>
    <mergeCell ref="U31:U33"/>
    <mergeCell ref="U34:U36"/>
    <mergeCell ref="W29:Y29"/>
    <mergeCell ref="Z29:AA29"/>
    <mergeCell ref="AB29:AC29"/>
    <mergeCell ref="AD29:AD30"/>
    <mergeCell ref="AE29:AE30"/>
    <mergeCell ref="AF29:AF30"/>
    <mergeCell ref="I70:K70"/>
    <mergeCell ref="L70:N70"/>
    <mergeCell ref="O70:Q70"/>
    <mergeCell ref="F72:H72"/>
    <mergeCell ref="I72:K72"/>
    <mergeCell ref="L72:N72"/>
    <mergeCell ref="O72:Q72"/>
  </mergeCells>
  <pageMargins left="0.7" right="0.7" top="0.75" bottom="0.75" header="0.3" footer="0.3"/>
  <pageSetup paperSize="9" scal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T50"/>
  <sheetViews>
    <sheetView topLeftCell="P1" zoomScaleNormal="100" workbookViewId="0">
      <selection activeCell="Y18" sqref="Y18"/>
    </sheetView>
  </sheetViews>
  <sheetFormatPr defaultColWidth="14.44140625" defaultRowHeight="15" customHeight="1" x14ac:dyDescent="0.3"/>
  <cols>
    <col min="1" max="1" width="7.88671875" customWidth="1"/>
    <col min="2" max="2" width="24.88671875" customWidth="1"/>
    <col min="3" max="3" width="22" customWidth="1"/>
    <col min="14" max="14" width="18" bestFit="1" customWidth="1"/>
    <col min="15" max="15" width="18.33203125" bestFit="1" customWidth="1"/>
  </cols>
  <sheetData>
    <row r="2" spans="1:20" ht="15" customHeight="1" thickBot="1" x14ac:dyDescent="0.35"/>
    <row r="3" spans="1:20" ht="15" customHeight="1" thickBot="1" x14ac:dyDescent="0.35">
      <c r="B3" s="2"/>
      <c r="C3" s="2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69</v>
      </c>
      <c r="J3" s="3" t="s">
        <v>128</v>
      </c>
      <c r="K3" s="3" t="s">
        <v>70</v>
      </c>
      <c r="O3" s="10" t="s">
        <v>81</v>
      </c>
      <c r="P3" s="9"/>
      <c r="Q3" t="s">
        <v>84</v>
      </c>
      <c r="R3" t="s">
        <v>81</v>
      </c>
      <c r="S3" t="s">
        <v>82</v>
      </c>
      <c r="T3" t="s">
        <v>83</v>
      </c>
    </row>
    <row r="4" spans="1:20" ht="15" customHeight="1" x14ac:dyDescent="0.3">
      <c r="A4" s="254">
        <v>1</v>
      </c>
      <c r="B4" s="256" t="s">
        <v>8</v>
      </c>
      <c r="C4" s="4" t="s">
        <v>9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198">
        <v>10</v>
      </c>
      <c r="J4" s="198" t="e">
        <f ca="1">_xlfn.XLOOKUP(C4,#REF!,P:P)</f>
        <v>#NAME?</v>
      </c>
      <c r="K4" s="3" t="e">
        <f ca="1">SUM(D4:J4)</f>
        <v>#NAME?</v>
      </c>
      <c r="O4" s="260" t="s">
        <v>8</v>
      </c>
      <c r="P4" s="9">
        <v>150</v>
      </c>
      <c r="Q4">
        <v>1</v>
      </c>
      <c r="R4" t="s">
        <v>73</v>
      </c>
      <c r="S4" t="s">
        <v>49</v>
      </c>
      <c r="T4">
        <v>1270</v>
      </c>
    </row>
    <row r="5" spans="1:20" ht="15" customHeight="1" x14ac:dyDescent="0.3">
      <c r="A5" s="255"/>
      <c r="B5" s="257"/>
      <c r="C5" s="4" t="s">
        <v>10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10</v>
      </c>
      <c r="J5" s="198" t="e">
        <f ca="1">_xlfn.XLOOKUP(C5,#REF!,P:P)</f>
        <v>#NAME?</v>
      </c>
      <c r="K5" s="3" t="e">
        <f t="shared" ref="K5:K50" ca="1" si="0">SUM(D5:J5)</f>
        <v>#NAME?</v>
      </c>
      <c r="O5" s="258"/>
      <c r="P5" s="9">
        <v>150</v>
      </c>
      <c r="S5" t="s">
        <v>61</v>
      </c>
    </row>
    <row r="6" spans="1:20" ht="15" customHeight="1" x14ac:dyDescent="0.3">
      <c r="A6" s="254">
        <v>2</v>
      </c>
      <c r="B6" s="256" t="s">
        <v>11</v>
      </c>
      <c r="C6" s="4" t="s">
        <v>12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20</v>
      </c>
      <c r="J6" s="198">
        <v>0</v>
      </c>
      <c r="K6" s="3">
        <f t="shared" si="0"/>
        <v>20</v>
      </c>
      <c r="O6" s="258" t="s">
        <v>20</v>
      </c>
      <c r="P6" s="9">
        <v>75</v>
      </c>
      <c r="Q6">
        <v>2</v>
      </c>
      <c r="R6" t="s">
        <v>20</v>
      </c>
      <c r="S6" t="s">
        <v>21</v>
      </c>
      <c r="T6">
        <v>700</v>
      </c>
    </row>
    <row r="7" spans="1:20" ht="15" customHeight="1" x14ac:dyDescent="0.3">
      <c r="A7" s="255"/>
      <c r="B7" s="257"/>
      <c r="C7" s="4" t="s">
        <v>13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20</v>
      </c>
      <c r="J7" s="198">
        <v>0</v>
      </c>
      <c r="K7" s="3">
        <f t="shared" si="0"/>
        <v>20</v>
      </c>
      <c r="O7" s="258"/>
      <c r="P7" s="9">
        <v>75</v>
      </c>
      <c r="S7" t="s">
        <v>22</v>
      </c>
    </row>
    <row r="8" spans="1:20" ht="15" customHeight="1" x14ac:dyDescent="0.3">
      <c r="A8" s="254">
        <v>3</v>
      </c>
      <c r="B8" s="256" t="s">
        <v>14</v>
      </c>
      <c r="C8" s="4" t="s">
        <v>15</v>
      </c>
      <c r="D8" s="5">
        <v>0</v>
      </c>
      <c r="E8" s="5">
        <v>0</v>
      </c>
      <c r="F8" s="5">
        <v>70</v>
      </c>
      <c r="G8" s="5">
        <v>0</v>
      </c>
      <c r="H8" s="5">
        <v>0</v>
      </c>
      <c r="I8" s="5">
        <v>75</v>
      </c>
      <c r="J8" s="198">
        <v>0</v>
      </c>
      <c r="K8" s="3">
        <f t="shared" si="0"/>
        <v>145</v>
      </c>
      <c r="O8" s="261" t="s">
        <v>23</v>
      </c>
      <c r="P8" s="9">
        <v>75</v>
      </c>
      <c r="Q8">
        <v>3</v>
      </c>
      <c r="R8" t="s">
        <v>74</v>
      </c>
      <c r="S8" t="s">
        <v>42</v>
      </c>
      <c r="T8">
        <v>310</v>
      </c>
    </row>
    <row r="9" spans="1:20" ht="15" customHeight="1" x14ac:dyDescent="0.3">
      <c r="A9" s="255"/>
      <c r="B9" s="257"/>
      <c r="C9" s="4" t="s">
        <v>16</v>
      </c>
      <c r="D9" s="5">
        <v>75</v>
      </c>
      <c r="E9" s="5">
        <v>0</v>
      </c>
      <c r="F9" s="5">
        <v>40</v>
      </c>
      <c r="G9" s="5">
        <v>0</v>
      </c>
      <c r="H9" s="5">
        <v>0</v>
      </c>
      <c r="I9" s="5">
        <v>75</v>
      </c>
      <c r="J9" s="198">
        <v>0</v>
      </c>
      <c r="K9" s="3">
        <f t="shared" si="0"/>
        <v>190</v>
      </c>
      <c r="O9" s="262"/>
      <c r="P9" s="9">
        <v>75</v>
      </c>
      <c r="S9" t="s">
        <v>80</v>
      </c>
    </row>
    <row r="10" spans="1:20" ht="15" customHeight="1" x14ac:dyDescent="0.3">
      <c r="A10" s="254">
        <v>4</v>
      </c>
      <c r="B10" s="256" t="s">
        <v>17</v>
      </c>
      <c r="C10" s="4" t="s">
        <v>18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20</v>
      </c>
      <c r="J10" s="198">
        <v>0</v>
      </c>
      <c r="K10" s="3">
        <f t="shared" si="0"/>
        <v>20</v>
      </c>
      <c r="O10" s="261" t="s">
        <v>71</v>
      </c>
      <c r="P10" s="9">
        <v>75</v>
      </c>
      <c r="Q10">
        <v>4</v>
      </c>
      <c r="R10" t="s">
        <v>23</v>
      </c>
      <c r="S10" t="s">
        <v>24</v>
      </c>
      <c r="T10">
        <v>250</v>
      </c>
    </row>
    <row r="11" spans="1:20" ht="15" customHeight="1" x14ac:dyDescent="0.3">
      <c r="A11" s="255"/>
      <c r="B11" s="257"/>
      <c r="C11" s="4" t="s">
        <v>19</v>
      </c>
      <c r="D11" s="5">
        <v>0</v>
      </c>
      <c r="E11" s="5">
        <v>190</v>
      </c>
      <c r="F11" s="5">
        <v>160</v>
      </c>
      <c r="G11" s="5">
        <v>0</v>
      </c>
      <c r="H11" s="5">
        <v>0</v>
      </c>
      <c r="I11" s="5">
        <v>20</v>
      </c>
      <c r="J11" s="198">
        <v>0</v>
      </c>
      <c r="K11" s="3">
        <f t="shared" si="0"/>
        <v>370</v>
      </c>
      <c r="O11" s="262"/>
      <c r="P11" s="9">
        <v>75</v>
      </c>
      <c r="S11" t="s">
        <v>25</v>
      </c>
    </row>
    <row r="12" spans="1:20" ht="15" customHeight="1" x14ac:dyDescent="0.3">
      <c r="A12" s="254">
        <v>5</v>
      </c>
      <c r="B12" s="256" t="s">
        <v>20</v>
      </c>
      <c r="C12" s="4" t="s">
        <v>21</v>
      </c>
      <c r="D12" s="5">
        <v>75</v>
      </c>
      <c r="E12" s="5">
        <v>130</v>
      </c>
      <c r="F12" s="5">
        <v>70</v>
      </c>
      <c r="G12" s="5">
        <v>0</v>
      </c>
      <c r="H12" s="5">
        <v>0</v>
      </c>
      <c r="I12" s="5">
        <v>75</v>
      </c>
      <c r="J12" s="198" t="e">
        <f ca="1">_xlfn.XLOOKUP(C12,#REF!,P:P)</f>
        <v>#NAME?</v>
      </c>
      <c r="K12" s="3" t="e">
        <f t="shared" ca="1" si="0"/>
        <v>#NAME?</v>
      </c>
      <c r="O12" s="261" t="s">
        <v>72</v>
      </c>
      <c r="P12" s="9">
        <v>110</v>
      </c>
      <c r="Q12">
        <v>5</v>
      </c>
      <c r="R12" t="s">
        <v>68</v>
      </c>
      <c r="S12" t="s">
        <v>85</v>
      </c>
      <c r="T12">
        <v>192</v>
      </c>
    </row>
    <row r="13" spans="1:20" ht="15" customHeight="1" x14ac:dyDescent="0.3">
      <c r="A13" s="255"/>
      <c r="B13" s="257"/>
      <c r="C13" s="4" t="s">
        <v>22</v>
      </c>
      <c r="D13" s="5">
        <v>75</v>
      </c>
      <c r="E13" s="5">
        <v>130</v>
      </c>
      <c r="F13" s="5">
        <v>70</v>
      </c>
      <c r="G13" s="5">
        <v>0</v>
      </c>
      <c r="H13" s="5">
        <v>0</v>
      </c>
      <c r="I13" s="5">
        <v>75</v>
      </c>
      <c r="J13" s="198" t="e">
        <f ca="1">_xlfn.XLOOKUP(C13,#REF!,P:P)</f>
        <v>#NAME?</v>
      </c>
      <c r="K13" s="3" t="e">
        <f t="shared" ca="1" si="0"/>
        <v>#NAME?</v>
      </c>
      <c r="O13" s="262"/>
      <c r="P13" s="9">
        <v>110</v>
      </c>
      <c r="S13" t="s">
        <v>86</v>
      </c>
    </row>
    <row r="14" spans="1:20" ht="15" customHeight="1" x14ac:dyDescent="0.3">
      <c r="A14" s="254">
        <v>6</v>
      </c>
      <c r="B14" s="256" t="s">
        <v>23</v>
      </c>
      <c r="C14" s="4" t="s">
        <v>24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75</v>
      </c>
      <c r="J14" s="198" t="e">
        <f ca="1">_xlfn.XLOOKUP(C14,#REF!,P:P)</f>
        <v>#NAME?</v>
      </c>
      <c r="K14" s="3" t="e">
        <f t="shared" ca="1" si="0"/>
        <v>#NAME?</v>
      </c>
      <c r="O14" s="261" t="s">
        <v>73</v>
      </c>
      <c r="P14" s="9">
        <v>90</v>
      </c>
      <c r="Q14">
        <v>6</v>
      </c>
      <c r="R14" t="s">
        <v>75</v>
      </c>
      <c r="S14" t="s">
        <v>37</v>
      </c>
      <c r="T14">
        <v>144</v>
      </c>
    </row>
    <row r="15" spans="1:20" ht="15" customHeight="1" x14ac:dyDescent="0.3">
      <c r="A15" s="255"/>
      <c r="B15" s="257"/>
      <c r="C15" s="4" t="s">
        <v>25</v>
      </c>
      <c r="D15" s="5">
        <v>0</v>
      </c>
      <c r="E15" s="5">
        <v>0</v>
      </c>
      <c r="F15" s="5">
        <v>100</v>
      </c>
      <c r="G15" s="5">
        <v>0</v>
      </c>
      <c r="H15" s="5">
        <v>0</v>
      </c>
      <c r="I15" s="5">
        <v>75</v>
      </c>
      <c r="J15" s="198" t="e">
        <f ca="1">_xlfn.XLOOKUP(C15,#REF!,P:P)</f>
        <v>#NAME?</v>
      </c>
      <c r="K15" s="3" t="e">
        <f t="shared" ca="1" si="0"/>
        <v>#NAME?</v>
      </c>
      <c r="O15" s="262"/>
      <c r="P15" s="9">
        <v>90</v>
      </c>
      <c r="S15" t="s">
        <v>64</v>
      </c>
    </row>
    <row r="16" spans="1:20" ht="15" customHeight="1" x14ac:dyDescent="0.3">
      <c r="A16" s="254">
        <v>7</v>
      </c>
      <c r="B16" s="256" t="s">
        <v>26</v>
      </c>
      <c r="C16" s="4" t="s">
        <v>27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30</v>
      </c>
      <c r="J16" s="198">
        <v>0</v>
      </c>
      <c r="K16" s="3">
        <f t="shared" si="0"/>
        <v>30</v>
      </c>
      <c r="O16" s="261" t="s">
        <v>74</v>
      </c>
      <c r="P16" s="9">
        <v>30</v>
      </c>
      <c r="Q16">
        <v>7</v>
      </c>
      <c r="R16" t="s">
        <v>8</v>
      </c>
      <c r="S16" t="s">
        <v>10</v>
      </c>
      <c r="T16">
        <v>20</v>
      </c>
    </row>
    <row r="17" spans="1:20" ht="15" customHeight="1" x14ac:dyDescent="0.3">
      <c r="A17" s="255"/>
      <c r="B17" s="257"/>
      <c r="C17" s="4" t="s">
        <v>28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30</v>
      </c>
      <c r="J17" s="198">
        <v>0</v>
      </c>
      <c r="K17" s="3">
        <f t="shared" si="0"/>
        <v>30</v>
      </c>
      <c r="O17" s="262"/>
      <c r="P17" s="9">
        <v>30</v>
      </c>
      <c r="S17" t="s">
        <v>9</v>
      </c>
    </row>
    <row r="18" spans="1:20" ht="15" customHeight="1" x14ac:dyDescent="0.3">
      <c r="A18" s="254">
        <v>8</v>
      </c>
      <c r="B18" s="256" t="s">
        <v>29</v>
      </c>
      <c r="C18" s="4" t="s">
        <v>30</v>
      </c>
      <c r="D18" s="5">
        <v>0</v>
      </c>
      <c r="E18" s="5">
        <v>0</v>
      </c>
      <c r="F18" s="5">
        <v>20</v>
      </c>
      <c r="G18" s="5">
        <v>0</v>
      </c>
      <c r="H18" s="5">
        <v>0</v>
      </c>
      <c r="I18" s="5">
        <v>10</v>
      </c>
      <c r="J18" s="198">
        <v>0</v>
      </c>
      <c r="K18" s="3">
        <f t="shared" si="0"/>
        <v>30</v>
      </c>
      <c r="O18" s="261" t="s">
        <v>75</v>
      </c>
      <c r="P18" s="9">
        <v>130</v>
      </c>
      <c r="Q18">
        <v>8</v>
      </c>
      <c r="R18" t="s">
        <v>71</v>
      </c>
      <c r="S18" t="s">
        <v>76</v>
      </c>
      <c r="T18">
        <v>0</v>
      </c>
    </row>
    <row r="19" spans="1:20" ht="15" customHeight="1" x14ac:dyDescent="0.3">
      <c r="A19" s="255"/>
      <c r="B19" s="257"/>
      <c r="C19" s="4" t="s">
        <v>31</v>
      </c>
      <c r="D19" s="5">
        <v>0</v>
      </c>
      <c r="E19" s="5">
        <v>0</v>
      </c>
      <c r="F19" s="5">
        <v>20</v>
      </c>
      <c r="G19" s="5">
        <v>0</v>
      </c>
      <c r="H19" s="5">
        <v>0</v>
      </c>
      <c r="I19" s="5">
        <v>10</v>
      </c>
      <c r="J19" s="198">
        <v>0</v>
      </c>
      <c r="K19" s="3">
        <f t="shared" si="0"/>
        <v>30</v>
      </c>
      <c r="O19" s="262"/>
      <c r="P19" s="9">
        <v>130</v>
      </c>
      <c r="S19" t="s">
        <v>77</v>
      </c>
    </row>
    <row r="20" spans="1:20" ht="15" customHeight="1" x14ac:dyDescent="0.3">
      <c r="A20" s="254">
        <v>9</v>
      </c>
      <c r="B20" s="256" t="s">
        <v>32</v>
      </c>
      <c r="C20" s="4" t="s">
        <v>33</v>
      </c>
      <c r="D20" s="5">
        <v>0</v>
      </c>
      <c r="E20" s="5">
        <v>0</v>
      </c>
      <c r="F20" s="5">
        <v>0</v>
      </c>
      <c r="G20" s="5">
        <v>210</v>
      </c>
      <c r="H20" s="5">
        <v>0</v>
      </c>
      <c r="I20" s="5">
        <v>110</v>
      </c>
      <c r="J20" s="198">
        <v>0</v>
      </c>
      <c r="K20" s="3">
        <f t="shared" si="0"/>
        <v>320</v>
      </c>
      <c r="O20" s="258" t="s">
        <v>68</v>
      </c>
      <c r="P20" s="9">
        <v>75</v>
      </c>
      <c r="Q20">
        <v>9</v>
      </c>
      <c r="R20" t="s">
        <v>72</v>
      </c>
      <c r="S20" t="s">
        <v>78</v>
      </c>
      <c r="T20">
        <v>0</v>
      </c>
    </row>
    <row r="21" spans="1:20" ht="15" customHeight="1" thickBot="1" x14ac:dyDescent="0.35">
      <c r="A21" s="255"/>
      <c r="B21" s="257"/>
      <c r="C21" s="4" t="s">
        <v>34</v>
      </c>
      <c r="D21" s="5">
        <v>0</v>
      </c>
      <c r="E21" s="5">
        <v>0</v>
      </c>
      <c r="F21" s="5">
        <v>0</v>
      </c>
      <c r="G21" s="5">
        <v>270</v>
      </c>
      <c r="H21" s="5">
        <v>0</v>
      </c>
      <c r="I21" s="5">
        <v>110</v>
      </c>
      <c r="J21" s="198">
        <v>0</v>
      </c>
      <c r="K21" s="3">
        <f t="shared" si="0"/>
        <v>380</v>
      </c>
      <c r="O21" s="259"/>
      <c r="P21" s="9">
        <v>75</v>
      </c>
      <c r="S21" t="s">
        <v>79</v>
      </c>
    </row>
    <row r="22" spans="1:20" ht="15" customHeight="1" x14ac:dyDescent="0.3">
      <c r="A22" s="254">
        <v>10</v>
      </c>
      <c r="B22" s="256" t="s">
        <v>35</v>
      </c>
      <c r="C22" s="4" t="s">
        <v>36</v>
      </c>
      <c r="D22" s="5">
        <v>0</v>
      </c>
      <c r="E22" s="5">
        <v>0</v>
      </c>
      <c r="F22" s="5">
        <v>0</v>
      </c>
      <c r="G22" s="5">
        <v>84</v>
      </c>
      <c r="H22" s="5">
        <v>0</v>
      </c>
      <c r="I22" s="5">
        <v>30</v>
      </c>
      <c r="J22" s="198">
        <v>0</v>
      </c>
      <c r="K22" s="3">
        <f t="shared" si="0"/>
        <v>114</v>
      </c>
      <c r="P22" s="9"/>
    </row>
    <row r="23" spans="1:20" ht="15" customHeight="1" x14ac:dyDescent="0.3">
      <c r="A23" s="255"/>
      <c r="B23" s="257"/>
      <c r="C23" s="4" t="s">
        <v>37</v>
      </c>
      <c r="D23" s="5">
        <v>0</v>
      </c>
      <c r="E23" s="5">
        <v>0</v>
      </c>
      <c r="F23" s="5">
        <v>0</v>
      </c>
      <c r="G23" s="5">
        <v>84</v>
      </c>
      <c r="H23" s="5">
        <v>0</v>
      </c>
      <c r="I23" s="5">
        <v>30</v>
      </c>
      <c r="J23" s="198" t="e">
        <f ca="1">_xlfn.XLOOKUP(C23,#REF!,P:P)</f>
        <v>#NAME?</v>
      </c>
      <c r="K23" s="3" t="e">
        <f t="shared" ca="1" si="0"/>
        <v>#NAME?</v>
      </c>
      <c r="P23" s="9"/>
    </row>
    <row r="24" spans="1:20" ht="15" customHeight="1" x14ac:dyDescent="0.3">
      <c r="A24" s="254">
        <v>11</v>
      </c>
      <c r="B24" s="256" t="s">
        <v>38</v>
      </c>
      <c r="C24" s="4" t="s">
        <v>39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10</v>
      </c>
      <c r="J24" s="198">
        <v>0</v>
      </c>
      <c r="K24" s="3">
        <f t="shared" si="0"/>
        <v>10</v>
      </c>
      <c r="P24" s="9"/>
    </row>
    <row r="25" spans="1:20" ht="15" customHeight="1" x14ac:dyDescent="0.3">
      <c r="A25" s="255"/>
      <c r="B25" s="257"/>
      <c r="C25" s="4" t="s">
        <v>40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10</v>
      </c>
      <c r="J25" s="198">
        <v>0</v>
      </c>
      <c r="K25" s="3">
        <f t="shared" si="0"/>
        <v>10</v>
      </c>
    </row>
    <row r="26" spans="1:20" ht="15" customHeight="1" x14ac:dyDescent="0.3">
      <c r="A26" s="254">
        <v>12</v>
      </c>
      <c r="B26" s="256" t="s">
        <v>41</v>
      </c>
      <c r="C26" s="4" t="s">
        <v>42</v>
      </c>
      <c r="D26" s="5">
        <v>90</v>
      </c>
      <c r="E26" s="5">
        <v>70</v>
      </c>
      <c r="F26" s="5">
        <v>130</v>
      </c>
      <c r="G26" s="5">
        <v>0</v>
      </c>
      <c r="H26" s="5">
        <v>0</v>
      </c>
      <c r="I26" s="5">
        <v>20</v>
      </c>
      <c r="J26" s="198" t="e">
        <f ca="1">_xlfn.XLOOKUP(C26,#REF!,P:P)</f>
        <v>#NAME?</v>
      </c>
      <c r="K26" s="3" t="e">
        <f t="shared" ca="1" si="0"/>
        <v>#NAME?</v>
      </c>
    </row>
    <row r="27" spans="1:20" ht="15" customHeight="1" x14ac:dyDescent="0.3">
      <c r="A27" s="255"/>
      <c r="B27" s="257"/>
      <c r="C27" s="4" t="s">
        <v>43</v>
      </c>
      <c r="D27" s="5">
        <v>0</v>
      </c>
      <c r="E27" s="5">
        <v>70</v>
      </c>
      <c r="F27" s="5">
        <v>40</v>
      </c>
      <c r="G27" s="5">
        <v>0</v>
      </c>
      <c r="H27" s="5">
        <v>0</v>
      </c>
      <c r="I27" s="5">
        <v>20</v>
      </c>
      <c r="J27" s="198">
        <v>0</v>
      </c>
      <c r="K27" s="3">
        <f t="shared" si="0"/>
        <v>130</v>
      </c>
    </row>
    <row r="28" spans="1:20" ht="15" customHeight="1" x14ac:dyDescent="0.3">
      <c r="A28" s="254">
        <v>13</v>
      </c>
      <c r="B28" s="256" t="s">
        <v>44</v>
      </c>
      <c r="C28" s="4" t="s">
        <v>45</v>
      </c>
      <c r="D28" s="5">
        <v>0</v>
      </c>
      <c r="E28" s="5">
        <v>0</v>
      </c>
      <c r="F28" s="5">
        <v>100</v>
      </c>
      <c r="G28" s="5">
        <v>0</v>
      </c>
      <c r="H28" s="5">
        <v>0</v>
      </c>
      <c r="I28" s="5">
        <v>10</v>
      </c>
      <c r="J28" s="198">
        <v>0</v>
      </c>
      <c r="K28" s="3">
        <f t="shared" si="0"/>
        <v>110</v>
      </c>
    </row>
    <row r="29" spans="1:20" ht="15" customHeight="1" x14ac:dyDescent="0.3">
      <c r="A29" s="255"/>
      <c r="B29" s="257"/>
      <c r="C29" s="4" t="s">
        <v>46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10</v>
      </c>
      <c r="J29" s="198">
        <v>0</v>
      </c>
      <c r="K29" s="3">
        <f t="shared" si="0"/>
        <v>10</v>
      </c>
    </row>
    <row r="30" spans="1:20" ht="14.4" x14ac:dyDescent="0.3">
      <c r="A30" s="254">
        <v>14</v>
      </c>
      <c r="B30" s="256" t="s">
        <v>47</v>
      </c>
      <c r="C30" s="4" t="s">
        <v>48</v>
      </c>
      <c r="D30" s="5">
        <v>0</v>
      </c>
      <c r="E30" s="5">
        <v>130</v>
      </c>
      <c r="F30" s="5">
        <v>0</v>
      </c>
      <c r="G30" s="5">
        <v>0</v>
      </c>
      <c r="H30" s="5">
        <v>0</v>
      </c>
      <c r="I30" s="5">
        <v>130</v>
      </c>
      <c r="J30" s="198">
        <v>0</v>
      </c>
      <c r="K30" s="3">
        <f t="shared" si="0"/>
        <v>260</v>
      </c>
    </row>
    <row r="31" spans="1:20" ht="14.4" x14ac:dyDescent="0.3">
      <c r="A31" s="255"/>
      <c r="B31" s="257"/>
      <c r="C31" s="4" t="s">
        <v>49</v>
      </c>
      <c r="D31" s="5">
        <v>150</v>
      </c>
      <c r="E31" s="5">
        <v>300</v>
      </c>
      <c r="F31" s="5">
        <v>190</v>
      </c>
      <c r="G31" s="5">
        <v>210</v>
      </c>
      <c r="H31" s="5">
        <v>0</v>
      </c>
      <c r="I31" s="5">
        <v>130</v>
      </c>
      <c r="J31" s="198" t="e">
        <f ca="1">_xlfn.XLOOKUP(C31,#REF!,P:P)</f>
        <v>#NAME?</v>
      </c>
      <c r="K31" s="3" t="e">
        <f t="shared" ca="1" si="0"/>
        <v>#NAME?</v>
      </c>
    </row>
    <row r="32" spans="1:20" ht="14.4" x14ac:dyDescent="0.3">
      <c r="A32" s="254">
        <v>15</v>
      </c>
      <c r="B32" s="256" t="s">
        <v>50</v>
      </c>
      <c r="C32" s="4" t="s">
        <v>51</v>
      </c>
      <c r="D32" s="5">
        <v>75</v>
      </c>
      <c r="E32" s="5">
        <v>130</v>
      </c>
      <c r="F32" s="5">
        <v>70</v>
      </c>
      <c r="G32" s="5">
        <v>0</v>
      </c>
      <c r="H32" s="5">
        <v>0</v>
      </c>
      <c r="I32" s="5">
        <v>30</v>
      </c>
      <c r="J32" s="198">
        <v>0</v>
      </c>
      <c r="K32" s="3">
        <f t="shared" si="0"/>
        <v>305</v>
      </c>
    </row>
    <row r="33" spans="1:11" ht="14.4" x14ac:dyDescent="0.3">
      <c r="A33" s="255"/>
      <c r="B33" s="257"/>
      <c r="C33" s="4" t="s">
        <v>52</v>
      </c>
      <c r="D33" s="5">
        <v>75</v>
      </c>
      <c r="E33" s="5">
        <v>130</v>
      </c>
      <c r="F33" s="5">
        <v>70</v>
      </c>
      <c r="G33" s="5">
        <v>0</v>
      </c>
      <c r="H33" s="5">
        <v>0</v>
      </c>
      <c r="I33" s="5">
        <v>30</v>
      </c>
      <c r="J33" s="198">
        <v>0</v>
      </c>
      <c r="K33" s="3">
        <f t="shared" si="0"/>
        <v>305</v>
      </c>
    </row>
    <row r="34" spans="1:11" ht="14.4" x14ac:dyDescent="0.3">
      <c r="A34" s="254">
        <v>16</v>
      </c>
      <c r="B34" s="256" t="s">
        <v>53</v>
      </c>
      <c r="C34" s="4" t="s">
        <v>54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20</v>
      </c>
      <c r="J34" s="198">
        <v>0</v>
      </c>
      <c r="K34" s="3">
        <f t="shared" si="0"/>
        <v>20</v>
      </c>
    </row>
    <row r="35" spans="1:11" ht="14.4" x14ac:dyDescent="0.3">
      <c r="A35" s="255"/>
      <c r="B35" s="257"/>
      <c r="C35" s="4" t="s">
        <v>55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20</v>
      </c>
      <c r="J35" s="198">
        <v>0</v>
      </c>
      <c r="K35" s="3">
        <f t="shared" si="0"/>
        <v>20</v>
      </c>
    </row>
    <row r="36" spans="1:11" ht="14.4" x14ac:dyDescent="0.3">
      <c r="A36" s="254">
        <v>17</v>
      </c>
      <c r="B36" s="256" t="s">
        <v>56</v>
      </c>
      <c r="C36" s="4" t="s">
        <v>57</v>
      </c>
      <c r="D36" s="5">
        <v>110</v>
      </c>
      <c r="E36" s="5">
        <v>250</v>
      </c>
      <c r="F36" s="5">
        <v>190</v>
      </c>
      <c r="G36" s="5">
        <v>210</v>
      </c>
      <c r="H36" s="5">
        <v>0</v>
      </c>
      <c r="I36" s="5">
        <v>150</v>
      </c>
      <c r="J36" s="198">
        <v>0</v>
      </c>
      <c r="K36" s="3">
        <f t="shared" si="0"/>
        <v>910</v>
      </c>
    </row>
    <row r="37" spans="1:11" ht="14.4" x14ac:dyDescent="0.3">
      <c r="A37" s="255"/>
      <c r="B37" s="257"/>
      <c r="C37" s="4" t="s">
        <v>58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150</v>
      </c>
      <c r="J37" s="198">
        <v>0</v>
      </c>
      <c r="K37" s="3">
        <f t="shared" si="0"/>
        <v>150</v>
      </c>
    </row>
    <row r="38" spans="1:11" ht="14.4" x14ac:dyDescent="0.3">
      <c r="A38" s="254">
        <v>18</v>
      </c>
      <c r="B38" s="256" t="s">
        <v>59</v>
      </c>
      <c r="C38" s="4" t="s">
        <v>60</v>
      </c>
      <c r="D38" s="5">
        <v>0</v>
      </c>
      <c r="E38" s="5">
        <v>0</v>
      </c>
      <c r="F38" s="5">
        <v>130</v>
      </c>
      <c r="G38" s="5">
        <v>0</v>
      </c>
      <c r="H38" s="5">
        <v>0</v>
      </c>
      <c r="I38" s="5">
        <v>90</v>
      </c>
      <c r="J38" s="198">
        <v>0</v>
      </c>
      <c r="K38" s="3">
        <f t="shared" si="0"/>
        <v>220</v>
      </c>
    </row>
    <row r="39" spans="1:11" ht="14.4" x14ac:dyDescent="0.3">
      <c r="A39" s="255"/>
      <c r="B39" s="257"/>
      <c r="C39" s="4" t="s">
        <v>61</v>
      </c>
      <c r="D39" s="5">
        <v>0</v>
      </c>
      <c r="E39" s="5">
        <v>160</v>
      </c>
      <c r="F39" s="5">
        <v>40</v>
      </c>
      <c r="G39" s="5">
        <v>0</v>
      </c>
      <c r="H39" s="5">
        <v>0</v>
      </c>
      <c r="I39" s="5">
        <v>90</v>
      </c>
      <c r="J39" s="198" t="e">
        <f ca="1">_xlfn.XLOOKUP(C39,#REF!,P:P)</f>
        <v>#NAME?</v>
      </c>
      <c r="K39" s="3" t="e">
        <f t="shared" ca="1" si="0"/>
        <v>#NAME?</v>
      </c>
    </row>
    <row r="40" spans="1:11" ht="14.4" x14ac:dyDescent="0.3">
      <c r="A40" s="254">
        <v>19</v>
      </c>
      <c r="B40" s="256" t="s">
        <v>62</v>
      </c>
      <c r="C40" s="4" t="s">
        <v>63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5">
        <v>30</v>
      </c>
      <c r="J40" s="198">
        <v>0</v>
      </c>
      <c r="K40" s="3">
        <f t="shared" si="0"/>
        <v>30</v>
      </c>
    </row>
    <row r="41" spans="1:11" ht="14.4" x14ac:dyDescent="0.3">
      <c r="A41" s="255"/>
      <c r="B41" s="257"/>
      <c r="C41" s="4" t="s">
        <v>64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5">
        <v>30</v>
      </c>
      <c r="J41" s="198" t="e">
        <f ca="1">_xlfn.XLOOKUP(C41,#REF!,P:P)</f>
        <v>#NAME?</v>
      </c>
      <c r="K41" s="3" t="e">
        <f t="shared" ca="1" si="0"/>
        <v>#NAME?</v>
      </c>
    </row>
    <row r="42" spans="1:11" ht="14.4" x14ac:dyDescent="0.3">
      <c r="A42" s="254">
        <v>20</v>
      </c>
      <c r="B42" s="256" t="s">
        <v>65</v>
      </c>
      <c r="C42" s="4" t="s">
        <v>66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5">
        <v>0</v>
      </c>
      <c r="J42" s="198">
        <v>0</v>
      </c>
      <c r="K42" s="3">
        <f t="shared" si="0"/>
        <v>0</v>
      </c>
    </row>
    <row r="43" spans="1:11" ht="14.4" x14ac:dyDescent="0.3">
      <c r="A43" s="255"/>
      <c r="B43" s="257"/>
      <c r="C43" s="4" t="s">
        <v>67</v>
      </c>
      <c r="D43" s="1">
        <v>0</v>
      </c>
      <c r="E43" s="1">
        <v>0</v>
      </c>
      <c r="F43" s="1">
        <v>0</v>
      </c>
      <c r="G43" s="1">
        <v>84</v>
      </c>
      <c r="H43" s="1">
        <v>0</v>
      </c>
      <c r="I43" s="5">
        <v>75</v>
      </c>
      <c r="J43" s="198">
        <v>0</v>
      </c>
      <c r="K43" s="3">
        <f t="shared" si="0"/>
        <v>159</v>
      </c>
    </row>
    <row r="44" spans="1:11" ht="15" customHeight="1" x14ac:dyDescent="0.3">
      <c r="C44" s="6" t="s">
        <v>80</v>
      </c>
      <c r="J44" s="198">
        <v>75</v>
      </c>
      <c r="K44" s="3">
        <f t="shared" si="0"/>
        <v>75</v>
      </c>
    </row>
    <row r="45" spans="1:11" ht="15" customHeight="1" x14ac:dyDescent="0.3">
      <c r="B45" s="264" t="s">
        <v>72</v>
      </c>
      <c r="C45" s="6" t="s">
        <v>78</v>
      </c>
      <c r="J45" s="198">
        <v>75</v>
      </c>
      <c r="K45" s="3">
        <f t="shared" si="0"/>
        <v>75</v>
      </c>
    </row>
    <row r="46" spans="1:11" ht="15" customHeight="1" thickBot="1" x14ac:dyDescent="0.35">
      <c r="B46" s="265"/>
      <c r="C46" s="8" t="s">
        <v>79</v>
      </c>
      <c r="J46" s="198">
        <v>75</v>
      </c>
      <c r="K46" s="3">
        <f t="shared" si="0"/>
        <v>75</v>
      </c>
    </row>
    <row r="47" spans="1:11" ht="15" customHeight="1" x14ac:dyDescent="0.3">
      <c r="B47" s="263" t="s">
        <v>71</v>
      </c>
      <c r="C47" s="6" t="s">
        <v>76</v>
      </c>
      <c r="J47" s="198">
        <v>130</v>
      </c>
      <c r="K47" s="3">
        <f t="shared" si="0"/>
        <v>130</v>
      </c>
    </row>
    <row r="48" spans="1:11" ht="15" customHeight="1" x14ac:dyDescent="0.3">
      <c r="B48" s="263"/>
      <c r="C48" s="6" t="s">
        <v>77</v>
      </c>
      <c r="J48" s="198">
        <v>130</v>
      </c>
      <c r="K48" s="3">
        <f t="shared" si="0"/>
        <v>130</v>
      </c>
    </row>
    <row r="49" spans="2:11" ht="15" customHeight="1" x14ac:dyDescent="0.3">
      <c r="B49" s="263" t="s">
        <v>129</v>
      </c>
      <c r="C49" s="6" t="s">
        <v>85</v>
      </c>
      <c r="J49" s="198">
        <v>110</v>
      </c>
      <c r="K49" s="3">
        <f t="shared" si="0"/>
        <v>110</v>
      </c>
    </row>
    <row r="50" spans="2:11" ht="15" customHeight="1" thickBot="1" x14ac:dyDescent="0.35">
      <c r="B50" s="263"/>
      <c r="C50" s="8" t="s">
        <v>86</v>
      </c>
      <c r="J50" s="198">
        <v>110</v>
      </c>
      <c r="K50" s="3">
        <f t="shared" si="0"/>
        <v>110</v>
      </c>
    </row>
  </sheetData>
  <mergeCells count="52">
    <mergeCell ref="B47:B48"/>
    <mergeCell ref="B49:B50"/>
    <mergeCell ref="B45:B46"/>
    <mergeCell ref="B36:B37"/>
    <mergeCell ref="B38:B39"/>
    <mergeCell ref="B40:B41"/>
    <mergeCell ref="B42:B43"/>
    <mergeCell ref="A34:A35"/>
    <mergeCell ref="A36:A37"/>
    <mergeCell ref="A38:A39"/>
    <mergeCell ref="A40:A41"/>
    <mergeCell ref="A42:A43"/>
    <mergeCell ref="B34:B35"/>
    <mergeCell ref="A26:A27"/>
    <mergeCell ref="A28:A29"/>
    <mergeCell ref="B32:B33"/>
    <mergeCell ref="B20:B21"/>
    <mergeCell ref="B22:B23"/>
    <mergeCell ref="B24:B25"/>
    <mergeCell ref="B26:B27"/>
    <mergeCell ref="B28:B29"/>
    <mergeCell ref="B30:B31"/>
    <mergeCell ref="A30:A31"/>
    <mergeCell ref="A32:A33"/>
    <mergeCell ref="A22:A23"/>
    <mergeCell ref="A24:A25"/>
    <mergeCell ref="B16:B17"/>
    <mergeCell ref="O4:O5"/>
    <mergeCell ref="O18:O19"/>
    <mergeCell ref="O16:O17"/>
    <mergeCell ref="B18:B19"/>
    <mergeCell ref="O14:O15"/>
    <mergeCell ref="O12:O13"/>
    <mergeCell ref="O10:O11"/>
    <mergeCell ref="O8:O9"/>
    <mergeCell ref="O6:O7"/>
    <mergeCell ref="A4:A5"/>
    <mergeCell ref="B4:B5"/>
    <mergeCell ref="A6:A7"/>
    <mergeCell ref="B6:B7"/>
    <mergeCell ref="O20:O21"/>
    <mergeCell ref="A8:A9"/>
    <mergeCell ref="B8:B9"/>
    <mergeCell ref="A10:A11"/>
    <mergeCell ref="B10:B11"/>
    <mergeCell ref="A12:A13"/>
    <mergeCell ref="B12:B13"/>
    <mergeCell ref="A14:A15"/>
    <mergeCell ref="B14:B15"/>
    <mergeCell ref="A16:A17"/>
    <mergeCell ref="A18:A19"/>
    <mergeCell ref="A20:A21"/>
  </mergeCells>
  <pageMargins left="0.7" right="0.7" top="0.75" bottom="0.75" header="0.3" footer="0.3"/>
  <pageSetup paperSize="9" orientation="portrait" r:id="rId1"/>
  <headerFooter>
    <oddFooter>&amp;C_x000D_&amp;1#&amp;"Calibri"&amp;10&amp;K000000 Classified as Business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9"/>
  <sheetViews>
    <sheetView tabSelected="1" workbookViewId="0">
      <selection activeCell="M11" sqref="M11"/>
    </sheetView>
  </sheetViews>
  <sheetFormatPr defaultRowHeight="14.4" x14ac:dyDescent="0.3"/>
  <cols>
    <col min="2" max="2" width="17.5546875" bestFit="1" customWidth="1"/>
    <col min="3" max="3" width="17.21875" bestFit="1" customWidth="1"/>
    <col min="10" max="10" width="11.6640625" bestFit="1" customWidth="1"/>
    <col min="14" max="14" width="7.109375" bestFit="1" customWidth="1"/>
    <col min="15" max="15" width="17.44140625" bestFit="1" customWidth="1"/>
    <col min="16" max="16" width="17.21875" bestFit="1" customWidth="1"/>
  </cols>
  <sheetData>
    <row r="2" spans="1:17" x14ac:dyDescent="0.3"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69</v>
      </c>
      <c r="J2" t="s">
        <v>128</v>
      </c>
      <c r="K2" t="s">
        <v>70</v>
      </c>
    </row>
    <row r="3" spans="1:17" x14ac:dyDescent="0.3">
      <c r="A3">
        <v>1</v>
      </c>
      <c r="B3" t="s">
        <v>8</v>
      </c>
      <c r="C3" t="s">
        <v>9</v>
      </c>
      <c r="D3">
        <v>0</v>
      </c>
      <c r="E3">
        <v>0</v>
      </c>
      <c r="F3">
        <v>0</v>
      </c>
      <c r="G3">
        <v>0</v>
      </c>
      <c r="H3">
        <v>0</v>
      </c>
      <c r="I3">
        <v>10</v>
      </c>
      <c r="J3">
        <v>30</v>
      </c>
      <c r="K3">
        <v>40</v>
      </c>
    </row>
    <row r="4" spans="1:17" x14ac:dyDescent="0.3">
      <c r="C4" t="s">
        <v>10</v>
      </c>
      <c r="D4">
        <v>0</v>
      </c>
      <c r="E4">
        <v>0</v>
      </c>
      <c r="F4">
        <v>0</v>
      </c>
      <c r="G4">
        <v>0</v>
      </c>
      <c r="H4">
        <v>0</v>
      </c>
      <c r="I4">
        <v>10</v>
      </c>
      <c r="J4">
        <v>30</v>
      </c>
      <c r="K4">
        <v>40</v>
      </c>
      <c r="O4" s="3" t="s">
        <v>133</v>
      </c>
    </row>
    <row r="5" spans="1:17" x14ac:dyDescent="0.3">
      <c r="A5">
        <v>2</v>
      </c>
      <c r="B5" t="s">
        <v>11</v>
      </c>
      <c r="C5" t="s">
        <v>12</v>
      </c>
      <c r="D5">
        <v>0</v>
      </c>
      <c r="E5">
        <v>0</v>
      </c>
      <c r="F5">
        <v>0</v>
      </c>
      <c r="G5">
        <v>0</v>
      </c>
      <c r="H5">
        <v>0</v>
      </c>
      <c r="I5">
        <v>20</v>
      </c>
      <c r="J5">
        <v>0</v>
      </c>
      <c r="K5">
        <v>20</v>
      </c>
      <c r="N5" t="s">
        <v>132</v>
      </c>
      <c r="O5" t="s">
        <v>121</v>
      </c>
      <c r="P5" t="s">
        <v>130</v>
      </c>
      <c r="Q5" t="s">
        <v>131</v>
      </c>
    </row>
    <row r="6" spans="1:17" x14ac:dyDescent="0.3">
      <c r="C6" t="s">
        <v>13</v>
      </c>
      <c r="D6">
        <v>0</v>
      </c>
      <c r="E6">
        <v>0</v>
      </c>
      <c r="F6">
        <v>0</v>
      </c>
      <c r="G6">
        <v>0</v>
      </c>
      <c r="H6">
        <v>0</v>
      </c>
      <c r="I6">
        <v>20</v>
      </c>
      <c r="J6">
        <v>0</v>
      </c>
      <c r="K6">
        <v>20</v>
      </c>
      <c r="N6" s="266">
        <v>1</v>
      </c>
      <c r="O6" s="266" t="s">
        <v>73</v>
      </c>
      <c r="P6" t="s">
        <v>49</v>
      </c>
      <c r="Q6" s="9">
        <v>150</v>
      </c>
    </row>
    <row r="7" spans="1:17" x14ac:dyDescent="0.3">
      <c r="A7">
        <v>3</v>
      </c>
      <c r="B7" t="s">
        <v>14</v>
      </c>
      <c r="C7" t="s">
        <v>15</v>
      </c>
      <c r="D7">
        <v>0</v>
      </c>
      <c r="E7">
        <v>0</v>
      </c>
      <c r="F7">
        <v>70</v>
      </c>
      <c r="G7">
        <v>0</v>
      </c>
      <c r="H7">
        <v>0</v>
      </c>
      <c r="I7">
        <v>75</v>
      </c>
      <c r="J7">
        <v>0</v>
      </c>
      <c r="K7">
        <v>145</v>
      </c>
      <c r="N7" s="266"/>
      <c r="O7" s="266"/>
      <c r="P7" t="s">
        <v>61</v>
      </c>
      <c r="Q7" s="9">
        <v>150</v>
      </c>
    </row>
    <row r="8" spans="1:17" x14ac:dyDescent="0.3">
      <c r="C8" t="s">
        <v>16</v>
      </c>
      <c r="D8">
        <v>75</v>
      </c>
      <c r="E8">
        <v>0</v>
      </c>
      <c r="F8">
        <v>40</v>
      </c>
      <c r="G8">
        <v>0</v>
      </c>
      <c r="H8">
        <v>0</v>
      </c>
      <c r="I8">
        <v>75</v>
      </c>
      <c r="J8">
        <v>0</v>
      </c>
      <c r="K8">
        <v>190</v>
      </c>
      <c r="N8" s="266">
        <v>2</v>
      </c>
      <c r="O8" s="266" t="s">
        <v>71</v>
      </c>
      <c r="P8" s="197" t="s">
        <v>76</v>
      </c>
      <c r="Q8" s="9">
        <v>130</v>
      </c>
    </row>
    <row r="9" spans="1:17" x14ac:dyDescent="0.3">
      <c r="A9">
        <v>4</v>
      </c>
      <c r="B9" t="s">
        <v>17</v>
      </c>
      <c r="C9" t="s">
        <v>18</v>
      </c>
      <c r="D9">
        <v>0</v>
      </c>
      <c r="E9">
        <v>0</v>
      </c>
      <c r="F9">
        <v>0</v>
      </c>
      <c r="G9">
        <v>0</v>
      </c>
      <c r="H9">
        <v>0</v>
      </c>
      <c r="I9">
        <v>20</v>
      </c>
      <c r="J9">
        <v>0</v>
      </c>
      <c r="K9">
        <v>20</v>
      </c>
      <c r="N9" s="266"/>
      <c r="O9" s="266"/>
      <c r="P9" s="197" t="s">
        <v>77</v>
      </c>
      <c r="Q9" s="9">
        <v>130</v>
      </c>
    </row>
    <row r="10" spans="1:17" x14ac:dyDescent="0.3">
      <c r="C10" t="s">
        <v>19</v>
      </c>
      <c r="D10">
        <v>0</v>
      </c>
      <c r="E10">
        <v>190</v>
      </c>
      <c r="F10">
        <v>160</v>
      </c>
      <c r="G10">
        <v>0</v>
      </c>
      <c r="H10">
        <v>0</v>
      </c>
      <c r="I10">
        <v>20</v>
      </c>
      <c r="J10">
        <v>0</v>
      </c>
      <c r="K10">
        <v>370</v>
      </c>
      <c r="N10" s="266">
        <v>3</v>
      </c>
      <c r="O10" s="267" t="s">
        <v>134</v>
      </c>
      <c r="P10" s="197" t="s">
        <v>85</v>
      </c>
      <c r="Q10" s="9">
        <v>110</v>
      </c>
    </row>
    <row r="11" spans="1:17" x14ac:dyDescent="0.3">
      <c r="A11">
        <v>5</v>
      </c>
      <c r="B11" t="s">
        <v>20</v>
      </c>
      <c r="C11" t="s">
        <v>21</v>
      </c>
      <c r="D11">
        <v>75</v>
      </c>
      <c r="E11">
        <v>130</v>
      </c>
      <c r="F11">
        <v>70</v>
      </c>
      <c r="G11">
        <v>0</v>
      </c>
      <c r="H11">
        <v>0</v>
      </c>
      <c r="I11">
        <v>75</v>
      </c>
      <c r="J11">
        <v>75</v>
      </c>
      <c r="K11">
        <v>425</v>
      </c>
      <c r="N11" s="266"/>
      <c r="O11" s="266"/>
      <c r="P11" s="197" t="s">
        <v>86</v>
      </c>
      <c r="Q11" s="9">
        <v>110</v>
      </c>
    </row>
    <row r="12" spans="1:17" x14ac:dyDescent="0.3">
      <c r="C12" t="s">
        <v>22</v>
      </c>
      <c r="D12">
        <v>75</v>
      </c>
      <c r="E12">
        <v>130</v>
      </c>
      <c r="F12">
        <v>70</v>
      </c>
      <c r="G12">
        <v>0</v>
      </c>
      <c r="H12">
        <v>0</v>
      </c>
      <c r="I12">
        <v>75</v>
      </c>
      <c r="J12">
        <v>75</v>
      </c>
      <c r="K12">
        <v>425</v>
      </c>
      <c r="N12" s="266">
        <v>4</v>
      </c>
      <c r="O12" s="266" t="s">
        <v>75</v>
      </c>
      <c r="P12" s="197" t="s">
        <v>37</v>
      </c>
      <c r="Q12" s="9">
        <v>90</v>
      </c>
    </row>
    <row r="13" spans="1:17" x14ac:dyDescent="0.3">
      <c r="A13">
        <v>6</v>
      </c>
      <c r="B13" t="s">
        <v>23</v>
      </c>
      <c r="C13" t="s">
        <v>24</v>
      </c>
      <c r="D13">
        <v>0</v>
      </c>
      <c r="E13">
        <v>0</v>
      </c>
      <c r="F13">
        <v>0</v>
      </c>
      <c r="G13">
        <v>0</v>
      </c>
      <c r="H13">
        <v>0</v>
      </c>
      <c r="I13">
        <v>75</v>
      </c>
      <c r="J13">
        <v>75</v>
      </c>
      <c r="K13">
        <v>150</v>
      </c>
      <c r="N13" s="266"/>
      <c r="O13" s="266"/>
      <c r="P13" s="197" t="s">
        <v>64</v>
      </c>
      <c r="Q13" s="9">
        <v>90</v>
      </c>
    </row>
    <row r="14" spans="1:17" x14ac:dyDescent="0.3">
      <c r="C14" t="s">
        <v>25</v>
      </c>
      <c r="D14">
        <v>0</v>
      </c>
      <c r="E14">
        <v>0</v>
      </c>
      <c r="F14">
        <v>100</v>
      </c>
      <c r="G14">
        <v>0</v>
      </c>
      <c r="H14">
        <v>0</v>
      </c>
      <c r="I14">
        <v>75</v>
      </c>
      <c r="J14">
        <v>75</v>
      </c>
      <c r="K14">
        <v>250</v>
      </c>
      <c r="N14" s="266">
        <v>5</v>
      </c>
      <c r="O14" s="266" t="s">
        <v>20</v>
      </c>
      <c r="P14" s="197" t="s">
        <v>21</v>
      </c>
      <c r="Q14" s="9">
        <v>75</v>
      </c>
    </row>
    <row r="15" spans="1:17" x14ac:dyDescent="0.3">
      <c r="A15">
        <v>7</v>
      </c>
      <c r="B15" t="s">
        <v>26</v>
      </c>
      <c r="C15" t="s">
        <v>27</v>
      </c>
      <c r="D15">
        <v>0</v>
      </c>
      <c r="E15">
        <v>0</v>
      </c>
      <c r="F15">
        <v>0</v>
      </c>
      <c r="G15">
        <v>0</v>
      </c>
      <c r="H15">
        <v>0</v>
      </c>
      <c r="I15">
        <v>30</v>
      </c>
      <c r="J15">
        <v>0</v>
      </c>
      <c r="K15">
        <v>30</v>
      </c>
      <c r="N15" s="266"/>
      <c r="O15" s="266"/>
      <c r="P15" s="197" t="s">
        <v>22</v>
      </c>
      <c r="Q15" s="9">
        <v>75</v>
      </c>
    </row>
    <row r="16" spans="1:17" x14ac:dyDescent="0.3">
      <c r="C16" t="s">
        <v>28</v>
      </c>
      <c r="D16">
        <v>0</v>
      </c>
      <c r="E16">
        <v>0</v>
      </c>
      <c r="F16">
        <v>0</v>
      </c>
      <c r="G16">
        <v>0</v>
      </c>
      <c r="H16">
        <v>0</v>
      </c>
      <c r="I16">
        <v>30</v>
      </c>
      <c r="J16">
        <v>0</v>
      </c>
      <c r="K16">
        <v>30</v>
      </c>
      <c r="N16" s="266">
        <v>5</v>
      </c>
      <c r="O16" s="266" t="s">
        <v>75</v>
      </c>
      <c r="P16" t="s">
        <v>37</v>
      </c>
      <c r="Q16" s="9">
        <v>90</v>
      </c>
    </row>
    <row r="17" spans="1:17" x14ac:dyDescent="0.3">
      <c r="A17">
        <v>8</v>
      </c>
      <c r="B17" t="s">
        <v>29</v>
      </c>
      <c r="C17" t="s">
        <v>30</v>
      </c>
      <c r="D17">
        <v>0</v>
      </c>
      <c r="E17">
        <v>0</v>
      </c>
      <c r="F17">
        <v>20</v>
      </c>
      <c r="G17">
        <v>0</v>
      </c>
      <c r="H17">
        <v>0</v>
      </c>
      <c r="I17">
        <v>10</v>
      </c>
      <c r="J17">
        <v>0</v>
      </c>
      <c r="K17">
        <v>30</v>
      </c>
      <c r="N17" s="266"/>
      <c r="O17" s="266"/>
      <c r="P17" t="s">
        <v>64</v>
      </c>
      <c r="Q17" s="9">
        <v>90</v>
      </c>
    </row>
    <row r="18" spans="1:17" x14ac:dyDescent="0.3">
      <c r="C18" t="s">
        <v>31</v>
      </c>
      <c r="D18">
        <v>0</v>
      </c>
      <c r="E18">
        <v>0</v>
      </c>
      <c r="F18">
        <v>20</v>
      </c>
      <c r="G18">
        <v>0</v>
      </c>
      <c r="H18">
        <v>0</v>
      </c>
      <c r="I18">
        <v>10</v>
      </c>
      <c r="J18">
        <v>0</v>
      </c>
      <c r="K18">
        <v>30</v>
      </c>
      <c r="N18" s="266">
        <v>5</v>
      </c>
      <c r="O18" s="266" t="s">
        <v>74</v>
      </c>
      <c r="P18" s="197" t="s">
        <v>42</v>
      </c>
      <c r="Q18" s="9">
        <v>75</v>
      </c>
    </row>
    <row r="19" spans="1:17" x14ac:dyDescent="0.3">
      <c r="A19">
        <v>9</v>
      </c>
      <c r="B19" t="s">
        <v>32</v>
      </c>
      <c r="C19" t="s">
        <v>33</v>
      </c>
      <c r="D19">
        <v>0</v>
      </c>
      <c r="E19">
        <v>0</v>
      </c>
      <c r="F19">
        <v>0</v>
      </c>
      <c r="G19">
        <v>210</v>
      </c>
      <c r="H19">
        <v>0</v>
      </c>
      <c r="I19">
        <v>110</v>
      </c>
      <c r="J19">
        <v>0</v>
      </c>
      <c r="K19">
        <v>320</v>
      </c>
      <c r="N19" s="266"/>
      <c r="O19" s="266"/>
      <c r="P19" s="197" t="s">
        <v>80</v>
      </c>
      <c r="Q19" s="9">
        <v>75</v>
      </c>
    </row>
    <row r="20" spans="1:17" x14ac:dyDescent="0.3">
      <c r="C20" t="s">
        <v>34</v>
      </c>
      <c r="D20">
        <v>0</v>
      </c>
      <c r="E20">
        <v>0</v>
      </c>
      <c r="F20">
        <v>0</v>
      </c>
      <c r="G20">
        <v>270</v>
      </c>
      <c r="H20">
        <v>0</v>
      </c>
      <c r="I20">
        <v>110</v>
      </c>
      <c r="J20">
        <v>0</v>
      </c>
      <c r="K20">
        <v>380</v>
      </c>
      <c r="N20" s="266">
        <v>5</v>
      </c>
      <c r="O20" s="266" t="s">
        <v>23</v>
      </c>
      <c r="P20" s="197" t="s">
        <v>24</v>
      </c>
      <c r="Q20" s="9">
        <v>75</v>
      </c>
    </row>
    <row r="21" spans="1:17" x14ac:dyDescent="0.3">
      <c r="A21">
        <v>10</v>
      </c>
      <c r="B21" t="s">
        <v>35</v>
      </c>
      <c r="C21" t="s">
        <v>36</v>
      </c>
      <c r="D21">
        <v>0</v>
      </c>
      <c r="E21">
        <v>0</v>
      </c>
      <c r="F21">
        <v>0</v>
      </c>
      <c r="G21">
        <v>84</v>
      </c>
      <c r="H21">
        <v>0</v>
      </c>
      <c r="I21">
        <v>30</v>
      </c>
      <c r="J21">
        <v>0</v>
      </c>
      <c r="K21">
        <v>114</v>
      </c>
      <c r="N21" s="266"/>
      <c r="O21" s="266"/>
      <c r="P21" s="197" t="s">
        <v>25</v>
      </c>
      <c r="Q21" s="9">
        <v>75</v>
      </c>
    </row>
    <row r="22" spans="1:17" x14ac:dyDescent="0.3">
      <c r="C22" t="s">
        <v>37</v>
      </c>
      <c r="D22">
        <v>0</v>
      </c>
      <c r="E22">
        <v>0</v>
      </c>
      <c r="F22">
        <v>0</v>
      </c>
      <c r="G22">
        <v>84</v>
      </c>
      <c r="H22">
        <v>0</v>
      </c>
      <c r="I22">
        <v>30</v>
      </c>
      <c r="J22">
        <v>90</v>
      </c>
      <c r="K22">
        <v>204</v>
      </c>
      <c r="N22" s="266">
        <v>5</v>
      </c>
      <c r="O22" s="266" t="s">
        <v>72</v>
      </c>
      <c r="P22" t="s">
        <v>78</v>
      </c>
      <c r="Q22" s="9">
        <v>75</v>
      </c>
    </row>
    <row r="23" spans="1:17" x14ac:dyDescent="0.3">
      <c r="A23">
        <v>11</v>
      </c>
      <c r="B23" t="s">
        <v>38</v>
      </c>
      <c r="C23" t="s">
        <v>39</v>
      </c>
      <c r="D23">
        <v>0</v>
      </c>
      <c r="E23">
        <v>0</v>
      </c>
      <c r="F23">
        <v>0</v>
      </c>
      <c r="G23">
        <v>0</v>
      </c>
      <c r="H23">
        <v>0</v>
      </c>
      <c r="I23">
        <v>10</v>
      </c>
      <c r="J23">
        <v>0</v>
      </c>
      <c r="K23">
        <v>10</v>
      </c>
      <c r="N23" s="266"/>
      <c r="O23" s="266"/>
      <c r="P23" t="s">
        <v>79</v>
      </c>
      <c r="Q23" s="9">
        <v>75</v>
      </c>
    </row>
    <row r="24" spans="1:17" x14ac:dyDescent="0.3">
      <c r="C24" t="s">
        <v>40</v>
      </c>
      <c r="D24">
        <v>0</v>
      </c>
      <c r="E24">
        <v>0</v>
      </c>
      <c r="F24">
        <v>0</v>
      </c>
      <c r="G24">
        <v>0</v>
      </c>
      <c r="H24">
        <v>0</v>
      </c>
      <c r="I24">
        <v>10</v>
      </c>
      <c r="J24">
        <v>0</v>
      </c>
      <c r="K24">
        <v>10</v>
      </c>
      <c r="N24" s="266">
        <v>9</v>
      </c>
      <c r="O24" s="266" t="s">
        <v>8</v>
      </c>
      <c r="P24" s="197" t="s">
        <v>10</v>
      </c>
      <c r="Q24" s="9">
        <v>30</v>
      </c>
    </row>
    <row r="25" spans="1:17" x14ac:dyDescent="0.3">
      <c r="A25">
        <v>12</v>
      </c>
      <c r="B25" t="s">
        <v>41</v>
      </c>
      <c r="C25" t="s">
        <v>42</v>
      </c>
      <c r="D25">
        <v>90</v>
      </c>
      <c r="E25">
        <v>70</v>
      </c>
      <c r="F25">
        <v>130</v>
      </c>
      <c r="G25">
        <v>0</v>
      </c>
      <c r="H25">
        <v>0</v>
      </c>
      <c r="I25">
        <v>20</v>
      </c>
      <c r="J25">
        <v>75</v>
      </c>
      <c r="K25">
        <v>385</v>
      </c>
      <c r="N25" s="266"/>
      <c r="O25" s="266"/>
      <c r="P25" s="197" t="s">
        <v>9</v>
      </c>
      <c r="Q25" s="9">
        <v>30</v>
      </c>
    </row>
    <row r="26" spans="1:17" x14ac:dyDescent="0.3">
      <c r="C26" t="s">
        <v>43</v>
      </c>
      <c r="D26">
        <v>0</v>
      </c>
      <c r="E26">
        <v>70</v>
      </c>
      <c r="F26">
        <v>40</v>
      </c>
      <c r="G26">
        <v>0</v>
      </c>
      <c r="H26">
        <v>0</v>
      </c>
      <c r="I26">
        <v>20</v>
      </c>
      <c r="J26">
        <v>0</v>
      </c>
      <c r="K26">
        <v>130</v>
      </c>
      <c r="O26" s="266"/>
      <c r="P26" s="197"/>
      <c r="Q26" s="9"/>
    </row>
    <row r="27" spans="1:17" x14ac:dyDescent="0.3">
      <c r="A27">
        <v>13</v>
      </c>
      <c r="B27" t="s">
        <v>44</v>
      </c>
      <c r="C27" t="s">
        <v>45</v>
      </c>
      <c r="D27">
        <v>0</v>
      </c>
      <c r="E27">
        <v>0</v>
      </c>
      <c r="F27">
        <v>100</v>
      </c>
      <c r="G27">
        <v>0</v>
      </c>
      <c r="H27">
        <v>0</v>
      </c>
      <c r="I27">
        <v>10</v>
      </c>
      <c r="J27">
        <v>0</v>
      </c>
      <c r="K27">
        <v>110</v>
      </c>
      <c r="O27" s="266"/>
      <c r="P27" s="197"/>
      <c r="Q27" s="9"/>
    </row>
    <row r="28" spans="1:17" x14ac:dyDescent="0.3">
      <c r="C28" t="s">
        <v>46</v>
      </c>
      <c r="D28">
        <v>0</v>
      </c>
      <c r="E28">
        <v>0</v>
      </c>
      <c r="F28">
        <v>0</v>
      </c>
      <c r="G28">
        <v>0</v>
      </c>
      <c r="H28">
        <v>0</v>
      </c>
      <c r="I28">
        <v>10</v>
      </c>
      <c r="J28">
        <v>0</v>
      </c>
      <c r="K28">
        <v>10</v>
      </c>
      <c r="O28" s="266"/>
      <c r="P28" s="197"/>
      <c r="Q28" s="9"/>
    </row>
    <row r="29" spans="1:17" x14ac:dyDescent="0.3">
      <c r="A29">
        <v>14</v>
      </c>
      <c r="B29" t="s">
        <v>47</v>
      </c>
      <c r="C29" t="s">
        <v>48</v>
      </c>
      <c r="D29">
        <v>0</v>
      </c>
      <c r="E29">
        <v>130</v>
      </c>
      <c r="F29">
        <v>0</v>
      </c>
      <c r="G29">
        <v>0</v>
      </c>
      <c r="H29">
        <v>0</v>
      </c>
      <c r="I29">
        <v>130</v>
      </c>
      <c r="J29">
        <v>0</v>
      </c>
      <c r="K29">
        <v>260</v>
      </c>
      <c r="O29" s="266"/>
      <c r="P29" s="197"/>
      <c r="Q29" s="9"/>
    </row>
    <row r="30" spans="1:17" x14ac:dyDescent="0.3">
      <c r="C30" t="s">
        <v>49</v>
      </c>
      <c r="D30">
        <v>150</v>
      </c>
      <c r="E30">
        <v>300</v>
      </c>
      <c r="F30">
        <v>190</v>
      </c>
      <c r="G30">
        <v>210</v>
      </c>
      <c r="H30">
        <v>0</v>
      </c>
      <c r="I30">
        <v>130</v>
      </c>
      <c r="J30">
        <v>150</v>
      </c>
      <c r="K30">
        <v>1130</v>
      </c>
    </row>
    <row r="31" spans="1:17" x14ac:dyDescent="0.3">
      <c r="A31">
        <v>15</v>
      </c>
      <c r="B31" t="s">
        <v>50</v>
      </c>
      <c r="C31" t="s">
        <v>51</v>
      </c>
      <c r="D31">
        <v>75</v>
      </c>
      <c r="E31">
        <v>130</v>
      </c>
      <c r="F31">
        <v>70</v>
      </c>
      <c r="G31">
        <v>0</v>
      </c>
      <c r="H31">
        <v>0</v>
      </c>
      <c r="I31">
        <v>30</v>
      </c>
      <c r="J31">
        <v>0</v>
      </c>
      <c r="K31">
        <v>305</v>
      </c>
    </row>
    <row r="32" spans="1:17" x14ac:dyDescent="0.3">
      <c r="C32" t="s">
        <v>52</v>
      </c>
      <c r="D32">
        <v>75</v>
      </c>
      <c r="E32">
        <v>130</v>
      </c>
      <c r="F32">
        <v>70</v>
      </c>
      <c r="G32">
        <v>0</v>
      </c>
      <c r="H32">
        <v>0</v>
      </c>
      <c r="I32">
        <v>30</v>
      </c>
      <c r="J32">
        <v>0</v>
      </c>
      <c r="K32">
        <v>305</v>
      </c>
      <c r="O32" s="266"/>
      <c r="P32" s="197"/>
      <c r="Q32" s="9"/>
    </row>
    <row r="33" spans="1:17" x14ac:dyDescent="0.3">
      <c r="A33">
        <v>16</v>
      </c>
      <c r="B33" t="s">
        <v>53</v>
      </c>
      <c r="C33" t="s">
        <v>54</v>
      </c>
      <c r="D33">
        <v>0</v>
      </c>
      <c r="E33">
        <v>0</v>
      </c>
      <c r="F33">
        <v>0</v>
      </c>
      <c r="G33">
        <v>0</v>
      </c>
      <c r="H33">
        <v>0</v>
      </c>
      <c r="I33">
        <v>20</v>
      </c>
      <c r="J33">
        <v>0</v>
      </c>
      <c r="K33">
        <v>20</v>
      </c>
      <c r="O33" s="266"/>
      <c r="P33" s="197"/>
      <c r="Q33" s="9"/>
    </row>
    <row r="34" spans="1:17" x14ac:dyDescent="0.3">
      <c r="C34" t="s">
        <v>55</v>
      </c>
      <c r="D34">
        <v>0</v>
      </c>
      <c r="E34">
        <v>0</v>
      </c>
      <c r="F34">
        <v>0</v>
      </c>
      <c r="G34">
        <v>0</v>
      </c>
      <c r="H34">
        <v>0</v>
      </c>
      <c r="I34">
        <v>20</v>
      </c>
      <c r="J34">
        <v>0</v>
      </c>
      <c r="K34">
        <v>20</v>
      </c>
    </row>
    <row r="35" spans="1:17" x14ac:dyDescent="0.3">
      <c r="A35">
        <v>17</v>
      </c>
      <c r="B35" t="s">
        <v>56</v>
      </c>
      <c r="C35" t="s">
        <v>57</v>
      </c>
      <c r="D35">
        <v>110</v>
      </c>
      <c r="E35">
        <v>250</v>
      </c>
      <c r="F35">
        <v>190</v>
      </c>
      <c r="G35">
        <v>210</v>
      </c>
      <c r="H35">
        <v>0</v>
      </c>
      <c r="I35">
        <v>150</v>
      </c>
      <c r="J35">
        <v>0</v>
      </c>
      <c r="K35">
        <v>910</v>
      </c>
    </row>
    <row r="36" spans="1:17" x14ac:dyDescent="0.3">
      <c r="C36" t="s">
        <v>58</v>
      </c>
      <c r="D36">
        <v>0</v>
      </c>
      <c r="E36">
        <v>0</v>
      </c>
      <c r="F36">
        <v>0</v>
      </c>
      <c r="G36">
        <v>0</v>
      </c>
      <c r="H36">
        <v>0</v>
      </c>
      <c r="I36">
        <v>150</v>
      </c>
      <c r="J36">
        <v>0</v>
      </c>
      <c r="K36">
        <v>150</v>
      </c>
    </row>
    <row r="37" spans="1:17" x14ac:dyDescent="0.3">
      <c r="A37">
        <v>18</v>
      </c>
      <c r="B37" t="s">
        <v>59</v>
      </c>
      <c r="C37" t="s">
        <v>60</v>
      </c>
      <c r="D37">
        <v>0</v>
      </c>
      <c r="E37">
        <v>0</v>
      </c>
      <c r="F37">
        <v>130</v>
      </c>
      <c r="G37">
        <v>0</v>
      </c>
      <c r="H37">
        <v>0</v>
      </c>
      <c r="I37">
        <v>90</v>
      </c>
      <c r="J37">
        <v>0</v>
      </c>
      <c r="K37">
        <v>220</v>
      </c>
    </row>
    <row r="38" spans="1:17" x14ac:dyDescent="0.3">
      <c r="C38" t="s">
        <v>61</v>
      </c>
      <c r="D38">
        <v>0</v>
      </c>
      <c r="E38">
        <v>160</v>
      </c>
      <c r="F38">
        <v>40</v>
      </c>
      <c r="G38">
        <v>0</v>
      </c>
      <c r="H38">
        <v>0</v>
      </c>
      <c r="I38">
        <v>90</v>
      </c>
      <c r="J38">
        <v>150</v>
      </c>
      <c r="K38">
        <v>440</v>
      </c>
    </row>
    <row r="39" spans="1:17" x14ac:dyDescent="0.3">
      <c r="A39">
        <v>19</v>
      </c>
      <c r="B39" t="s">
        <v>62</v>
      </c>
      <c r="C39" t="s">
        <v>63</v>
      </c>
      <c r="D39">
        <v>0</v>
      </c>
      <c r="E39">
        <v>0</v>
      </c>
      <c r="F39">
        <v>0</v>
      </c>
      <c r="G39">
        <v>0</v>
      </c>
      <c r="H39">
        <v>0</v>
      </c>
      <c r="I39">
        <v>30</v>
      </c>
      <c r="J39">
        <v>0</v>
      </c>
      <c r="K39">
        <v>30</v>
      </c>
    </row>
    <row r="40" spans="1:17" x14ac:dyDescent="0.3">
      <c r="C40" t="s">
        <v>64</v>
      </c>
      <c r="D40">
        <v>0</v>
      </c>
      <c r="E40">
        <v>0</v>
      </c>
      <c r="F40">
        <v>0</v>
      </c>
      <c r="G40">
        <v>0</v>
      </c>
      <c r="H40">
        <v>0</v>
      </c>
      <c r="I40">
        <v>30</v>
      </c>
      <c r="J40">
        <v>90</v>
      </c>
      <c r="K40">
        <v>120</v>
      </c>
    </row>
    <row r="41" spans="1:17" x14ac:dyDescent="0.3">
      <c r="A41">
        <v>20</v>
      </c>
      <c r="B41" t="s">
        <v>65</v>
      </c>
      <c r="C41" t="s">
        <v>66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</row>
    <row r="42" spans="1:17" x14ac:dyDescent="0.3">
      <c r="C42" t="s">
        <v>67</v>
      </c>
      <c r="D42">
        <v>0</v>
      </c>
      <c r="E42">
        <v>0</v>
      </c>
      <c r="F42">
        <v>0</v>
      </c>
      <c r="G42">
        <v>84</v>
      </c>
      <c r="H42">
        <v>0</v>
      </c>
      <c r="I42">
        <v>75</v>
      </c>
      <c r="J42">
        <v>0</v>
      </c>
      <c r="K42">
        <v>159</v>
      </c>
    </row>
    <row r="43" spans="1:17" x14ac:dyDescent="0.3">
      <c r="C43" t="s">
        <v>80</v>
      </c>
      <c r="J43">
        <v>75</v>
      </c>
      <c r="K43">
        <v>75</v>
      </c>
    </row>
    <row r="44" spans="1:17" x14ac:dyDescent="0.3">
      <c r="B44" t="s">
        <v>72</v>
      </c>
      <c r="C44" t="s">
        <v>78</v>
      </c>
      <c r="J44">
        <v>75</v>
      </c>
      <c r="K44">
        <v>75</v>
      </c>
    </row>
    <row r="45" spans="1:17" x14ac:dyDescent="0.3">
      <c r="C45" t="s">
        <v>79</v>
      </c>
      <c r="J45">
        <v>75</v>
      </c>
      <c r="K45">
        <v>75</v>
      </c>
    </row>
    <row r="46" spans="1:17" x14ac:dyDescent="0.3">
      <c r="B46" t="s">
        <v>71</v>
      </c>
      <c r="C46" t="s">
        <v>76</v>
      </c>
      <c r="J46">
        <v>130</v>
      </c>
      <c r="K46">
        <v>130</v>
      </c>
    </row>
    <row r="47" spans="1:17" x14ac:dyDescent="0.3">
      <c r="C47" t="s">
        <v>77</v>
      </c>
      <c r="J47">
        <v>130</v>
      </c>
      <c r="K47">
        <v>130</v>
      </c>
    </row>
    <row r="48" spans="1:17" x14ac:dyDescent="0.3">
      <c r="B48" t="s">
        <v>129</v>
      </c>
      <c r="C48" t="s">
        <v>85</v>
      </c>
      <c r="J48">
        <v>110</v>
      </c>
      <c r="K48">
        <v>110</v>
      </c>
    </row>
    <row r="49" spans="3:11" x14ac:dyDescent="0.3">
      <c r="C49" t="s">
        <v>86</v>
      </c>
      <c r="J49">
        <v>110</v>
      </c>
      <c r="K49">
        <v>110</v>
      </c>
    </row>
  </sheetData>
  <mergeCells count="23">
    <mergeCell ref="N20:N21"/>
    <mergeCell ref="O20:O21"/>
    <mergeCell ref="N22:N23"/>
    <mergeCell ref="O22:O23"/>
    <mergeCell ref="N16:N17"/>
    <mergeCell ref="O16:O17"/>
    <mergeCell ref="N18:N19"/>
    <mergeCell ref="O18:O19"/>
    <mergeCell ref="N12:N13"/>
    <mergeCell ref="O12:O13"/>
    <mergeCell ref="N14:N15"/>
    <mergeCell ref="O14:O15"/>
    <mergeCell ref="N6:N7"/>
    <mergeCell ref="O6:O7"/>
    <mergeCell ref="N8:N9"/>
    <mergeCell ref="O8:O9"/>
    <mergeCell ref="N10:N11"/>
    <mergeCell ref="O10:O11"/>
    <mergeCell ref="O26:O27"/>
    <mergeCell ref="O28:O29"/>
    <mergeCell ref="O32:O33"/>
    <mergeCell ref="O24:O25"/>
    <mergeCell ref="N24:N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1000"/>
  <sheetViews>
    <sheetView topLeftCell="A22" workbookViewId="0">
      <selection activeCell="D37" sqref="D37"/>
    </sheetView>
  </sheetViews>
  <sheetFormatPr defaultColWidth="14.44140625" defaultRowHeight="15" customHeight="1" x14ac:dyDescent="0.3"/>
  <cols>
    <col min="1" max="1" width="16.33203125" style="348" customWidth="1"/>
    <col min="2" max="2" width="18.33203125" style="348" customWidth="1"/>
    <col min="3" max="3" width="18" style="348" customWidth="1"/>
    <col min="4" max="5" width="18.33203125" style="348" customWidth="1"/>
    <col min="6" max="6" width="5.33203125" style="348" customWidth="1"/>
    <col min="7" max="7" width="1.5546875" style="348" customWidth="1"/>
    <col min="8" max="8" width="5.33203125" style="348" customWidth="1"/>
    <col min="9" max="9" width="4.6640625" style="348" customWidth="1"/>
    <col min="10" max="10" width="1.5546875" style="348" customWidth="1"/>
    <col min="11" max="11" width="4.88671875" style="348" customWidth="1"/>
    <col min="12" max="12" width="5" style="348" customWidth="1"/>
    <col min="13" max="13" width="1.5546875" style="348" customWidth="1"/>
    <col min="14" max="14" width="4.6640625" style="348" customWidth="1"/>
    <col min="15" max="15" width="5" style="348" customWidth="1"/>
    <col min="16" max="16" width="1.5546875" style="348" customWidth="1"/>
    <col min="17" max="17" width="5.44140625" style="348" customWidth="1"/>
    <col min="18" max="18" width="18.33203125" style="348" customWidth="1"/>
    <col min="19" max="21" width="10.6640625" style="348" customWidth="1"/>
    <col min="22" max="22" width="18.33203125" style="348" customWidth="1"/>
    <col min="23" max="23" width="7" style="348" customWidth="1"/>
    <col min="24" max="24" width="6.33203125" style="348" customWidth="1"/>
    <col min="25" max="25" width="6" style="348" customWidth="1"/>
    <col min="26" max="26" width="4.88671875" style="348" customWidth="1"/>
    <col min="27" max="27" width="5.44140625" style="348" customWidth="1"/>
    <col min="28" max="28" width="5.109375" style="348" customWidth="1"/>
    <col min="29" max="29" width="6.33203125" style="348" customWidth="1"/>
    <col min="30" max="30" width="8.33203125" style="348" customWidth="1"/>
    <col min="31" max="31" width="10.6640625" style="348" customWidth="1"/>
    <col min="32" max="32" width="8.88671875" style="348" hidden="1" customWidth="1"/>
    <col min="33" max="33" width="8.6640625" style="348" customWidth="1"/>
    <col min="34" max="16384" width="14.44140625" style="348"/>
  </cols>
  <sheetData>
    <row r="1" spans="2:19" ht="14.25" customHeight="1" x14ac:dyDescent="0.3"/>
    <row r="2" spans="2:19" ht="14.25" customHeight="1" thickBot="1" x14ac:dyDescent="0.35">
      <c r="D2" s="272"/>
    </row>
    <row r="3" spans="2:19" ht="14.25" customHeight="1" thickBot="1" x14ac:dyDescent="0.35">
      <c r="B3" s="349" t="s">
        <v>117</v>
      </c>
      <c r="C3" s="280"/>
      <c r="D3" s="281"/>
    </row>
    <row r="4" spans="2:19" ht="14.25" customHeight="1" thickBot="1" x14ac:dyDescent="0.35">
      <c r="B4" s="350" t="s">
        <v>136</v>
      </c>
      <c r="C4" s="351" t="s">
        <v>137</v>
      </c>
      <c r="D4" s="352" t="s">
        <v>138</v>
      </c>
    </row>
    <row r="5" spans="2:19" ht="14.25" customHeight="1" x14ac:dyDescent="0.3">
      <c r="B5" s="353" t="s">
        <v>73</v>
      </c>
      <c r="C5" s="354" t="s">
        <v>20</v>
      </c>
      <c r="D5" s="355" t="s">
        <v>74</v>
      </c>
    </row>
    <row r="6" spans="2:19" ht="14.25" customHeight="1" x14ac:dyDescent="0.3">
      <c r="B6" s="356" t="s">
        <v>75</v>
      </c>
      <c r="C6" s="357" t="s">
        <v>68</v>
      </c>
      <c r="D6" s="358" t="s">
        <v>23</v>
      </c>
    </row>
    <row r="7" spans="2:19" ht="14.25" customHeight="1" thickBot="1" x14ac:dyDescent="0.35">
      <c r="B7" s="359" t="s">
        <v>72</v>
      </c>
      <c r="C7" s="360" t="s">
        <v>71</v>
      </c>
      <c r="D7" s="361" t="s">
        <v>8</v>
      </c>
    </row>
    <row r="8" spans="2:19" ht="14.25" customHeight="1" x14ac:dyDescent="0.3">
      <c r="E8" s="272"/>
      <c r="F8" s="272"/>
      <c r="G8" s="272"/>
    </row>
    <row r="9" spans="2:19" ht="14.25" customHeight="1" x14ac:dyDescent="0.3">
      <c r="D9" s="272"/>
      <c r="E9" s="272"/>
      <c r="F9" s="272"/>
      <c r="G9" s="272"/>
    </row>
    <row r="10" spans="2:19" ht="14.25" customHeight="1" x14ac:dyDescent="0.3">
      <c r="D10" s="272"/>
      <c r="E10" s="272"/>
      <c r="F10" s="272"/>
      <c r="G10" s="272"/>
    </row>
    <row r="11" spans="2:19" ht="14.25" customHeight="1" x14ac:dyDescent="0.3">
      <c r="B11" s="272"/>
      <c r="D11" s="272"/>
      <c r="E11" s="272"/>
      <c r="F11" s="272"/>
      <c r="G11" s="272"/>
      <c r="S11" s="272"/>
    </row>
    <row r="12" spans="2:19" ht="14.25" customHeight="1" x14ac:dyDescent="0.3">
      <c r="B12" s="272"/>
      <c r="D12" s="272"/>
      <c r="E12" s="272"/>
      <c r="F12" s="272"/>
      <c r="G12" s="272"/>
      <c r="S12" s="272"/>
    </row>
    <row r="13" spans="2:19" ht="14.25" customHeight="1" x14ac:dyDescent="0.3">
      <c r="D13" s="272"/>
      <c r="E13" s="272"/>
      <c r="F13" s="272"/>
      <c r="G13" s="272"/>
    </row>
    <row r="14" spans="2:19" ht="14.25" customHeight="1" x14ac:dyDescent="0.3">
      <c r="D14" s="272"/>
      <c r="E14" s="272"/>
      <c r="F14" s="272"/>
      <c r="G14" s="272"/>
    </row>
    <row r="15" spans="2:19" ht="14.25" customHeight="1" x14ac:dyDescent="0.3">
      <c r="D15" s="272"/>
      <c r="E15" s="272"/>
      <c r="F15" s="272"/>
      <c r="G15" s="272"/>
    </row>
    <row r="16" spans="2:19" ht="14.25" customHeight="1" x14ac:dyDescent="0.3">
      <c r="D16" s="272"/>
      <c r="E16" s="272"/>
      <c r="F16" s="272"/>
      <c r="G16" s="272"/>
    </row>
    <row r="17" spans="2:33" ht="14.25" customHeight="1" x14ac:dyDescent="0.3">
      <c r="D17" s="272"/>
      <c r="E17" s="272"/>
      <c r="F17" s="272"/>
      <c r="G17" s="272"/>
    </row>
    <row r="18" spans="2:33" ht="14.25" customHeight="1" x14ac:dyDescent="0.45">
      <c r="B18" s="439" t="s">
        <v>95</v>
      </c>
      <c r="C18" s="362"/>
      <c r="D18" s="272"/>
      <c r="E18" s="272"/>
      <c r="F18" s="272"/>
      <c r="G18" s="272"/>
    </row>
    <row r="19" spans="2:33" ht="14.25" customHeight="1" x14ac:dyDescent="0.45">
      <c r="B19" s="439" t="s">
        <v>96</v>
      </c>
      <c r="C19" s="362"/>
      <c r="D19" s="272"/>
      <c r="E19" s="272"/>
      <c r="F19" s="272"/>
      <c r="G19" s="272"/>
    </row>
    <row r="20" spans="2:33" ht="14.25" customHeight="1" x14ac:dyDescent="0.3">
      <c r="D20" s="272"/>
      <c r="E20" s="272"/>
      <c r="F20" s="272"/>
      <c r="G20" s="272"/>
    </row>
    <row r="21" spans="2:33" ht="14.25" customHeight="1" x14ac:dyDescent="0.3">
      <c r="B21" s="363" t="s">
        <v>95</v>
      </c>
      <c r="D21" s="272"/>
      <c r="E21" s="272"/>
      <c r="F21" s="272"/>
      <c r="G21" s="272"/>
    </row>
    <row r="22" spans="2:33" ht="14.25" customHeight="1" x14ac:dyDescent="0.3">
      <c r="B22" s="363" t="s">
        <v>96</v>
      </c>
      <c r="D22" s="272"/>
      <c r="E22" s="272"/>
      <c r="F22" s="272"/>
      <c r="G22" s="272"/>
    </row>
    <row r="23" spans="2:33" ht="14.25" customHeight="1" x14ac:dyDescent="0.3">
      <c r="D23" s="272"/>
      <c r="E23" s="272"/>
      <c r="F23" s="272"/>
      <c r="G23" s="272"/>
    </row>
    <row r="24" spans="2:33" ht="14.25" customHeight="1" thickBot="1" x14ac:dyDescent="0.35">
      <c r="D24" s="272"/>
      <c r="E24" s="272"/>
      <c r="F24" s="272"/>
      <c r="G24" s="272"/>
    </row>
    <row r="25" spans="2:33" ht="14.25" customHeight="1" thickBot="1" x14ac:dyDescent="0.35">
      <c r="B25" s="349" t="s">
        <v>88</v>
      </c>
      <c r="C25" s="280"/>
      <c r="D25" s="280"/>
      <c r="E25" s="281"/>
      <c r="F25" s="364"/>
      <c r="G25" s="272"/>
      <c r="I25" s="349" t="s">
        <v>99</v>
      </c>
      <c r="J25" s="280"/>
      <c r="K25" s="280"/>
      <c r="L25" s="280"/>
      <c r="M25" s="280"/>
      <c r="N25" s="280"/>
      <c r="O25" s="280"/>
      <c r="P25" s="280"/>
      <c r="Q25" s="281"/>
    </row>
    <row r="26" spans="2:33" ht="14.25" customHeight="1" thickBot="1" x14ac:dyDescent="0.35">
      <c r="B26" s="365" t="s">
        <v>87</v>
      </c>
      <c r="C26" s="366" t="s">
        <v>92</v>
      </c>
      <c r="D26" s="365" t="s">
        <v>92</v>
      </c>
      <c r="E26" s="366" t="s">
        <v>94</v>
      </c>
      <c r="F26" s="270" t="s">
        <v>97</v>
      </c>
      <c r="G26" s="316"/>
      <c r="H26" s="271"/>
      <c r="I26" s="367" t="s">
        <v>100</v>
      </c>
      <c r="J26" s="316"/>
      <c r="K26" s="316"/>
      <c r="L26" s="270" t="s">
        <v>101</v>
      </c>
      <c r="M26" s="316"/>
      <c r="N26" s="271"/>
      <c r="O26" s="367" t="s">
        <v>102</v>
      </c>
      <c r="P26" s="316"/>
      <c r="Q26" s="316"/>
      <c r="R26" s="320" t="s">
        <v>103</v>
      </c>
    </row>
    <row r="27" spans="2:33" ht="14.25" customHeight="1" x14ac:dyDescent="0.3">
      <c r="B27" s="368">
        <v>0.52083333333333337</v>
      </c>
      <c r="C27" s="369" t="s">
        <v>73</v>
      </c>
      <c r="D27" s="323" t="s">
        <v>75</v>
      </c>
      <c r="E27" s="370" t="s">
        <v>89</v>
      </c>
      <c r="F27" s="371">
        <v>2</v>
      </c>
      <c r="G27" s="372" t="s">
        <v>98</v>
      </c>
      <c r="H27" s="373">
        <v>1</v>
      </c>
      <c r="I27" s="374">
        <v>20</v>
      </c>
      <c r="J27" s="372" t="s">
        <v>98</v>
      </c>
      <c r="K27" s="375">
        <v>22</v>
      </c>
      <c r="L27" s="371">
        <v>21</v>
      </c>
      <c r="M27" s="372" t="s">
        <v>98</v>
      </c>
      <c r="N27" s="373">
        <v>19</v>
      </c>
      <c r="O27" s="374">
        <v>15</v>
      </c>
      <c r="P27" s="372" t="s">
        <v>98</v>
      </c>
      <c r="Q27" s="375">
        <v>10</v>
      </c>
      <c r="R27" s="323" t="str">
        <f t="shared" ref="R27:R30" si="0">IF(F27&gt;H27,C27,IF(F27=H27,"",D27))</f>
        <v>Pokeršnik/Robida</v>
      </c>
      <c r="S27" s="272"/>
    </row>
    <row r="28" spans="2:33" ht="14.25" customHeight="1" thickBot="1" x14ac:dyDescent="0.35">
      <c r="B28" s="376">
        <v>0.55555555555555558</v>
      </c>
      <c r="C28" s="377" t="s">
        <v>74</v>
      </c>
      <c r="D28" s="378" t="s">
        <v>23</v>
      </c>
      <c r="E28" s="377" t="s">
        <v>90</v>
      </c>
      <c r="F28" s="379">
        <v>0</v>
      </c>
      <c r="G28" s="380" t="s">
        <v>98</v>
      </c>
      <c r="H28" s="381">
        <v>2</v>
      </c>
      <c r="I28" s="382">
        <v>14</v>
      </c>
      <c r="J28" s="380" t="s">
        <v>98</v>
      </c>
      <c r="K28" s="383">
        <v>21</v>
      </c>
      <c r="L28" s="379">
        <v>17</v>
      </c>
      <c r="M28" s="380" t="s">
        <v>98</v>
      </c>
      <c r="N28" s="381">
        <v>21</v>
      </c>
      <c r="O28" s="382">
        <v>0</v>
      </c>
      <c r="P28" s="380" t="s">
        <v>98</v>
      </c>
      <c r="Q28" s="383">
        <v>0</v>
      </c>
      <c r="R28" s="384" t="str">
        <f t="shared" si="0"/>
        <v>Prevorčnik/Stojan</v>
      </c>
    </row>
    <row r="29" spans="2:33" ht="14.25" customHeight="1" thickBot="1" x14ac:dyDescent="0.35">
      <c r="B29" s="376">
        <v>0.59027777777777779</v>
      </c>
      <c r="C29" s="377" t="s">
        <v>73</v>
      </c>
      <c r="D29" s="378" t="s">
        <v>72</v>
      </c>
      <c r="E29" s="377" t="s">
        <v>89</v>
      </c>
      <c r="F29" s="379">
        <v>2</v>
      </c>
      <c r="G29" s="380" t="s">
        <v>98</v>
      </c>
      <c r="H29" s="381">
        <v>0</v>
      </c>
      <c r="I29" s="382">
        <v>21</v>
      </c>
      <c r="J29" s="380" t="s">
        <v>98</v>
      </c>
      <c r="K29" s="383">
        <v>7</v>
      </c>
      <c r="L29" s="379">
        <v>21</v>
      </c>
      <c r="M29" s="380" t="s">
        <v>98</v>
      </c>
      <c r="N29" s="381">
        <v>12</v>
      </c>
      <c r="O29" s="382">
        <v>0</v>
      </c>
      <c r="P29" s="380" t="s">
        <v>98</v>
      </c>
      <c r="Q29" s="383">
        <v>0</v>
      </c>
      <c r="R29" s="384" t="str">
        <f t="shared" si="0"/>
        <v>Pokeršnik/Robida</v>
      </c>
      <c r="U29" s="272"/>
      <c r="V29" s="272"/>
      <c r="W29" s="349" t="s">
        <v>105</v>
      </c>
      <c r="X29" s="280"/>
      <c r="Y29" s="385"/>
      <c r="Z29" s="349" t="s">
        <v>104</v>
      </c>
      <c r="AA29" s="385"/>
      <c r="AB29" s="349" t="s">
        <v>109</v>
      </c>
      <c r="AC29" s="385"/>
      <c r="AD29" s="386" t="s">
        <v>110</v>
      </c>
      <c r="AE29" s="386" t="s">
        <v>111</v>
      </c>
      <c r="AF29" s="386" t="s">
        <v>112</v>
      </c>
      <c r="AG29" s="386" t="s">
        <v>112</v>
      </c>
    </row>
    <row r="30" spans="2:33" ht="14.25" customHeight="1" thickBot="1" x14ac:dyDescent="0.35">
      <c r="B30" s="387">
        <v>0.625</v>
      </c>
      <c r="C30" s="331" t="s">
        <v>74</v>
      </c>
      <c r="D30" s="388" t="s">
        <v>8</v>
      </c>
      <c r="E30" s="331" t="s">
        <v>90</v>
      </c>
      <c r="F30" s="389">
        <v>2</v>
      </c>
      <c r="G30" s="390" t="s">
        <v>98</v>
      </c>
      <c r="H30" s="391">
        <v>0</v>
      </c>
      <c r="I30" s="392">
        <v>21</v>
      </c>
      <c r="J30" s="390" t="s">
        <v>98</v>
      </c>
      <c r="K30" s="393">
        <v>14</v>
      </c>
      <c r="L30" s="389">
        <v>21</v>
      </c>
      <c r="M30" s="390" t="s">
        <v>98</v>
      </c>
      <c r="N30" s="391">
        <v>11</v>
      </c>
      <c r="O30" s="392">
        <v>0</v>
      </c>
      <c r="P30" s="390" t="s">
        <v>98</v>
      </c>
      <c r="Q30" s="393">
        <v>0</v>
      </c>
      <c r="R30" s="394" t="str">
        <f t="shared" si="0"/>
        <v>Zemljič/Primec</v>
      </c>
      <c r="U30" s="395" t="s">
        <v>113</v>
      </c>
      <c r="V30" s="320" t="s">
        <v>81</v>
      </c>
      <c r="W30" s="396" t="s">
        <v>108</v>
      </c>
      <c r="X30" s="397" t="s">
        <v>107</v>
      </c>
      <c r="Y30" s="398" t="s">
        <v>106</v>
      </c>
      <c r="Z30" s="396" t="s">
        <v>107</v>
      </c>
      <c r="AA30" s="398" t="s">
        <v>106</v>
      </c>
      <c r="AB30" s="396" t="s">
        <v>107</v>
      </c>
      <c r="AC30" s="398" t="s">
        <v>106</v>
      </c>
      <c r="AD30" s="399"/>
      <c r="AE30" s="399"/>
      <c r="AF30" s="400"/>
      <c r="AG30" s="400"/>
    </row>
    <row r="31" spans="2:33" ht="14.25" customHeight="1" x14ac:dyDescent="0.3">
      <c r="B31" s="284"/>
      <c r="C31" s="272"/>
      <c r="D31" s="272"/>
      <c r="E31" s="272"/>
      <c r="F31" s="272"/>
      <c r="G31" s="272"/>
      <c r="U31" s="386" t="s">
        <v>114</v>
      </c>
      <c r="V31" s="366" t="s">
        <v>73</v>
      </c>
      <c r="W31" s="401" t="e">
        <f t="array" aca="1" ref="W31" ca="1">IFS(F27+H27&gt;0,IF(F29+H29&gt;0,2,1),F29+H29&gt;0,IF(F27+H27&gt;0,2,1),F27+H27+F29+H29=0,0)</f>
        <v>#NAME?</v>
      </c>
      <c r="X31" s="402">
        <f t="shared" ref="X31:X39" si="1">COUNTIF($R$27:$R$41,V31)</f>
        <v>2</v>
      </c>
      <c r="Y31" s="403" t="e">
        <f t="shared" ref="Y31:Y39" ca="1" si="2">W31-X31</f>
        <v>#NAME?</v>
      </c>
      <c r="Z31" s="404">
        <f>F27+F29</f>
        <v>4</v>
      </c>
      <c r="AA31" s="405">
        <f>H27+H29</f>
        <v>1</v>
      </c>
      <c r="AB31" s="404">
        <f>I27+L27+O27+I29+L29+O29</f>
        <v>98</v>
      </c>
      <c r="AC31" s="405">
        <f>+K27+N27+Q27+K29+N29+Q29</f>
        <v>70</v>
      </c>
      <c r="AD31" s="406">
        <f t="shared" ref="AD31:AD39" si="3">IF(AA31&gt;0,Z31/AA31,0)</f>
        <v>4</v>
      </c>
      <c r="AE31" s="406">
        <f t="shared" ref="AE31:AE39" si="4">IF(AC31&gt;0,AB31/AC31,0)</f>
        <v>1.4</v>
      </c>
      <c r="AF31" s="407">
        <f t="shared" ref="AF31:AF33" si="5">_xlfn.RANK.EQ(X31,$X$31:$X$33)+COUNTIFS($AD$31:$AD$33,X31,$AD$31:$AD$33,"&gt;"&amp;$AD31)</f>
        <v>1</v>
      </c>
      <c r="AG31" s="407">
        <f t="shared" ref="AG31:AG33" si="6">_xlfn.RANK.EQ(AD31,$AD$31:$AD$33)+COUNTIFS($AD$31:$AD$33,AD31,$AE$31:$AE$33,"&gt;"&amp;$AE31)</f>
        <v>1</v>
      </c>
    </row>
    <row r="32" spans="2:33" ht="14.25" customHeight="1" x14ac:dyDescent="0.3">
      <c r="B32" s="284"/>
      <c r="C32" s="272"/>
      <c r="D32" s="272"/>
      <c r="E32" s="272"/>
      <c r="F32" s="272"/>
      <c r="G32" s="272"/>
      <c r="U32" s="400"/>
      <c r="V32" s="408" t="s">
        <v>75</v>
      </c>
      <c r="W32" s="409" t="e">
        <f t="array" aca="1" ref="W32" ca="1">IFS(F27+H27&gt;0,IF(F38+H38&gt;0,2,1),F38+H38&gt;0,IF(F27+H27&gt;0,2,1),F27+H27+F38+H38=0,0)</f>
        <v>#NAME?</v>
      </c>
      <c r="X32" s="410">
        <f t="shared" si="1"/>
        <v>1</v>
      </c>
      <c r="Y32" s="411" t="e">
        <f t="shared" ca="1" si="2"/>
        <v>#NAME?</v>
      </c>
      <c r="Z32" s="412">
        <f>F38+H27</f>
        <v>3</v>
      </c>
      <c r="AA32" s="413">
        <f>H38+F27</f>
        <v>3</v>
      </c>
      <c r="AB32" s="412">
        <f>+K27+N27+Q27+I38+L38+O38</f>
        <v>106</v>
      </c>
      <c r="AC32" s="413">
        <f>+I27+L27+O27+K38+N38+Q38</f>
        <v>106</v>
      </c>
      <c r="AD32" s="414">
        <f t="shared" si="3"/>
        <v>1</v>
      </c>
      <c r="AE32" s="414">
        <f t="shared" si="4"/>
        <v>1</v>
      </c>
      <c r="AF32" s="415">
        <f t="shared" si="5"/>
        <v>2</v>
      </c>
      <c r="AG32" s="415">
        <f t="shared" si="6"/>
        <v>2</v>
      </c>
    </row>
    <row r="33" spans="2:33" ht="14.25" customHeight="1" thickBot="1" x14ac:dyDescent="0.35">
      <c r="B33" s="272"/>
      <c r="C33" s="272"/>
      <c r="D33" s="272"/>
      <c r="E33" s="272"/>
      <c r="F33" s="272"/>
      <c r="G33" s="272"/>
      <c r="U33" s="399"/>
      <c r="V33" s="394" t="s">
        <v>72</v>
      </c>
      <c r="W33" s="416" t="e">
        <f t="array" aca="1" ref="W33" ca="1">IFS(F38+H38&gt;0,IF(F29+H29&gt;0,2,1),F29+H29&gt;0,IF(F38+H38&gt;0,2,1),F38+H38+F29+H29=0,0)</f>
        <v>#NAME?</v>
      </c>
      <c r="X33" s="417">
        <f t="shared" si="1"/>
        <v>0</v>
      </c>
      <c r="Y33" s="418" t="e">
        <f t="shared" ca="1" si="2"/>
        <v>#NAME?</v>
      </c>
      <c r="Z33" s="419">
        <f>H29+H38</f>
        <v>1</v>
      </c>
      <c r="AA33" s="420">
        <f>F29+F38</f>
        <v>4</v>
      </c>
      <c r="AB33" s="419">
        <f>+K29+N29+Q29+Q38+N38+K38</f>
        <v>69</v>
      </c>
      <c r="AC33" s="420">
        <f>+I29+L29+O29+O38+L38+I38</f>
        <v>97</v>
      </c>
      <c r="AD33" s="421">
        <f t="shared" si="3"/>
        <v>0.25</v>
      </c>
      <c r="AE33" s="421">
        <f t="shared" si="4"/>
        <v>0.71134020618556704</v>
      </c>
      <c r="AF33" s="415">
        <f t="shared" si="5"/>
        <v>3</v>
      </c>
      <c r="AG33" s="422">
        <f t="shared" si="6"/>
        <v>3</v>
      </c>
    </row>
    <row r="34" spans="2:33" ht="14.25" customHeight="1" thickBot="1" x14ac:dyDescent="0.35">
      <c r="D34" s="272"/>
      <c r="E34" s="272"/>
      <c r="F34" s="272"/>
      <c r="G34" s="272"/>
      <c r="U34" s="386" t="s">
        <v>115</v>
      </c>
      <c r="V34" s="366" t="s">
        <v>20</v>
      </c>
      <c r="W34" s="401" t="e">
        <f t="array" aca="1" ref="W34" ca="1">IFS(F37+H37&gt;0,IF(F39+H39&gt;0,2,1),F39+H39&gt;0,IF(F37+H37&gt;0,2,1),F37+H37+F39+H39=0,0)</f>
        <v>#NAME?</v>
      </c>
      <c r="X34" s="402">
        <f t="shared" si="1"/>
        <v>2</v>
      </c>
      <c r="Y34" s="403" t="e">
        <f t="shared" ca="1" si="2"/>
        <v>#NAME?</v>
      </c>
      <c r="Z34" s="404">
        <f>F37+F39</f>
        <v>4</v>
      </c>
      <c r="AA34" s="405">
        <f>H37+H39</f>
        <v>1</v>
      </c>
      <c r="AB34" s="404">
        <f>+I37+L37+O37+I39+L39+O39</f>
        <v>99</v>
      </c>
      <c r="AC34" s="405">
        <f>+K37+N37+Q37+Q39+N39+K39</f>
        <v>81</v>
      </c>
      <c r="AD34" s="406">
        <f t="shared" si="3"/>
        <v>4</v>
      </c>
      <c r="AE34" s="406">
        <f t="shared" si="4"/>
        <v>1.2222222222222223</v>
      </c>
      <c r="AF34" s="407">
        <f t="shared" ref="AF34:AF36" si="7">_xlfn.RANK.EQ(X34,$X$34:$X$36)+COUNTIFS($AD$34:$AD$36,X34,$AD$34:$AD$36,"&gt;"&amp;$AD34)</f>
        <v>1</v>
      </c>
      <c r="AG34" s="407">
        <f t="shared" ref="AG34:AG36" si="8">_xlfn.RANK.EQ(AD34,$AD$34:$AD$36)+COUNTIFS($AD$34:$AD$36,AD34,$AE$34:$AE$36,"&gt;"&amp;$AE34)</f>
        <v>1</v>
      </c>
    </row>
    <row r="35" spans="2:33" ht="14.25" customHeight="1" thickBot="1" x14ac:dyDescent="0.35">
      <c r="B35" s="349" t="s">
        <v>91</v>
      </c>
      <c r="C35" s="280"/>
      <c r="D35" s="280"/>
      <c r="E35" s="281"/>
      <c r="F35" s="364"/>
      <c r="G35" s="272"/>
      <c r="I35" s="349" t="s">
        <v>99</v>
      </c>
      <c r="J35" s="280"/>
      <c r="K35" s="280"/>
      <c r="L35" s="280"/>
      <c r="M35" s="280"/>
      <c r="N35" s="280"/>
      <c r="O35" s="280"/>
      <c r="P35" s="280"/>
      <c r="Q35" s="281"/>
      <c r="U35" s="400"/>
      <c r="V35" s="377" t="s">
        <v>134</v>
      </c>
      <c r="W35" s="409" t="e">
        <f t="array" aca="1" ref="W35" ca="1">IFS(F37+H37&gt;0,IF(F40+H40&gt;0,2,1),F40+H40&gt;0,IF(F37+H37&gt;0,2,1),F37+H37+F40+H40=0,0)</f>
        <v>#NAME?</v>
      </c>
      <c r="X35" s="410">
        <f t="shared" si="1"/>
        <v>1</v>
      </c>
      <c r="Y35" s="411" t="e">
        <f t="shared" ca="1" si="2"/>
        <v>#NAME?</v>
      </c>
      <c r="Z35" s="412">
        <f>F40+H37</f>
        <v>3</v>
      </c>
      <c r="AA35" s="413">
        <f>H40+F37</f>
        <v>2</v>
      </c>
      <c r="AB35" s="412">
        <f>+I40+L40+O40+K37+N37+Q37</f>
        <v>95</v>
      </c>
      <c r="AC35" s="413">
        <f>+I37+L37+O37+K40+N40+Q40</f>
        <v>85</v>
      </c>
      <c r="AD35" s="414">
        <f t="shared" si="3"/>
        <v>1.5</v>
      </c>
      <c r="AE35" s="414">
        <f t="shared" si="4"/>
        <v>1.1176470588235294</v>
      </c>
      <c r="AF35" s="415">
        <f t="shared" si="7"/>
        <v>2</v>
      </c>
      <c r="AG35" s="415">
        <f t="shared" si="8"/>
        <v>2</v>
      </c>
    </row>
    <row r="36" spans="2:33" ht="14.25" customHeight="1" thickBot="1" x14ac:dyDescent="0.35">
      <c r="B36" s="365" t="s">
        <v>87</v>
      </c>
      <c r="C36" s="366" t="s">
        <v>92</v>
      </c>
      <c r="D36" s="365" t="s">
        <v>92</v>
      </c>
      <c r="E36" s="366" t="s">
        <v>94</v>
      </c>
      <c r="F36" s="270" t="s">
        <v>97</v>
      </c>
      <c r="G36" s="316"/>
      <c r="H36" s="271"/>
      <c r="I36" s="367" t="s">
        <v>100</v>
      </c>
      <c r="J36" s="316"/>
      <c r="K36" s="316"/>
      <c r="L36" s="270" t="s">
        <v>101</v>
      </c>
      <c r="M36" s="316"/>
      <c r="N36" s="271"/>
      <c r="O36" s="367" t="s">
        <v>102</v>
      </c>
      <c r="P36" s="316"/>
      <c r="Q36" s="316"/>
      <c r="R36" s="320" t="s">
        <v>103</v>
      </c>
      <c r="U36" s="399"/>
      <c r="V36" s="394" t="s">
        <v>71</v>
      </c>
      <c r="W36" s="416" t="e">
        <f t="array" aca="1" ref="W36" ca="1">IFS(F39+H39&gt;0,IF(F40+H40&gt;0,2,1),F40+H40&gt;0,IF(F39+H39&gt;0,2,1),F39+H39+F40+H40=0,0)</f>
        <v>#NAME?</v>
      </c>
      <c r="X36" s="423">
        <f t="shared" si="1"/>
        <v>0</v>
      </c>
      <c r="Y36" s="418" t="e">
        <f t="shared" ca="1" si="2"/>
        <v>#NAME?</v>
      </c>
      <c r="Z36" s="419">
        <f>H39+H40</f>
        <v>0</v>
      </c>
      <c r="AA36" s="420">
        <f>F39+F40</f>
        <v>4</v>
      </c>
      <c r="AB36" s="419">
        <f>+K39+N39+Q39+K40+N40+Q40</f>
        <v>56</v>
      </c>
      <c r="AC36" s="420">
        <f>+I39+L39+O39+O40+L40+I40</f>
        <v>84</v>
      </c>
      <c r="AD36" s="421">
        <f t="shared" si="3"/>
        <v>0</v>
      </c>
      <c r="AE36" s="421">
        <f t="shared" si="4"/>
        <v>0.66666666666666663</v>
      </c>
      <c r="AF36" s="422">
        <f t="shared" si="7"/>
        <v>3</v>
      </c>
      <c r="AG36" s="422">
        <f t="shared" si="8"/>
        <v>3</v>
      </c>
    </row>
    <row r="37" spans="2:33" ht="14.25" customHeight="1" x14ac:dyDescent="0.3">
      <c r="B37" s="368">
        <v>0.52083333333333337</v>
      </c>
      <c r="C37" s="323" t="s">
        <v>20</v>
      </c>
      <c r="D37" s="377" t="s">
        <v>134</v>
      </c>
      <c r="E37" s="323" t="s">
        <v>93</v>
      </c>
      <c r="F37" s="371">
        <v>2</v>
      </c>
      <c r="G37" s="372" t="s">
        <v>98</v>
      </c>
      <c r="H37" s="373">
        <v>1</v>
      </c>
      <c r="I37" s="374">
        <v>21</v>
      </c>
      <c r="J37" s="372" t="s">
        <v>98</v>
      </c>
      <c r="K37" s="375">
        <v>17</v>
      </c>
      <c r="L37" s="371">
        <v>21</v>
      </c>
      <c r="M37" s="372" t="s">
        <v>98</v>
      </c>
      <c r="N37" s="373">
        <v>23</v>
      </c>
      <c r="O37" s="374">
        <v>15</v>
      </c>
      <c r="P37" s="372" t="s">
        <v>98</v>
      </c>
      <c r="Q37" s="375">
        <v>13</v>
      </c>
      <c r="R37" s="323" t="str">
        <f t="shared" ref="R37:R41" si="9">IF(F37&gt;H37,C37,IF(F37=H37,"",D37))</f>
        <v>ATHOS Kostanjevica</v>
      </c>
      <c r="U37" s="386" t="s">
        <v>116</v>
      </c>
      <c r="V37" s="366" t="s">
        <v>74</v>
      </c>
      <c r="W37" s="401" t="e">
        <f t="array" aca="1" ref="W37" ca="1">IFS(F28+H28&gt;0,IF(F30+H30&gt;0,2,1),F30+H30&gt;0,IF(F28+H28&gt;0,2,1),F28+H28+F30+H30=0,0)</f>
        <v>#NAME?</v>
      </c>
      <c r="X37" s="402">
        <f t="shared" si="1"/>
        <v>1</v>
      </c>
      <c r="Y37" s="403" t="e">
        <f t="shared" ca="1" si="2"/>
        <v>#NAME?</v>
      </c>
      <c r="Z37" s="404">
        <f>F28+F30</f>
        <v>2</v>
      </c>
      <c r="AA37" s="405">
        <f>H28+H30</f>
        <v>2</v>
      </c>
      <c r="AB37" s="404">
        <f>+I28+L28+O28+I30+L30+O30</f>
        <v>73</v>
      </c>
      <c r="AC37" s="405">
        <f>+K28+N28+Q28+Q30+N30+K30</f>
        <v>67</v>
      </c>
      <c r="AD37" s="406">
        <f t="shared" si="3"/>
        <v>1</v>
      </c>
      <c r="AE37" s="406">
        <f t="shared" si="4"/>
        <v>1.0895522388059702</v>
      </c>
      <c r="AF37" s="407">
        <f t="shared" ref="AF37:AF39" si="10">_xlfn.RANK.EQ(X37,$X$37:$X$39)+COUNTIFS($AD$37:$AD$39,X37,$AD$37:$AD$39,"&gt;"&amp;$AD37)</f>
        <v>2</v>
      </c>
      <c r="AG37" s="407">
        <f t="shared" ref="AG37:AG39" si="11">_xlfn.RANK.EQ(AD37,$AD$37:$AD$39)+COUNTIFS($AD$37:$AD$39,AD37,$AE$37:$AE$39,"&gt;"&amp;$AE37)</f>
        <v>1</v>
      </c>
    </row>
    <row r="38" spans="2:33" ht="14.25" customHeight="1" x14ac:dyDescent="0.3">
      <c r="B38" s="376">
        <v>0.55555555555555558</v>
      </c>
      <c r="C38" s="377" t="s">
        <v>75</v>
      </c>
      <c r="D38" s="377" t="s">
        <v>72</v>
      </c>
      <c r="E38" s="377" t="s">
        <v>89</v>
      </c>
      <c r="F38" s="379">
        <v>2</v>
      </c>
      <c r="G38" s="380" t="s">
        <v>98</v>
      </c>
      <c r="H38" s="381">
        <v>1</v>
      </c>
      <c r="I38" s="382">
        <v>21</v>
      </c>
      <c r="J38" s="380" t="s">
        <v>98</v>
      </c>
      <c r="K38" s="383">
        <v>17</v>
      </c>
      <c r="L38" s="379">
        <v>19</v>
      </c>
      <c r="M38" s="380" t="s">
        <v>98</v>
      </c>
      <c r="N38" s="381">
        <v>21</v>
      </c>
      <c r="O38" s="382">
        <v>15</v>
      </c>
      <c r="P38" s="380" t="s">
        <v>98</v>
      </c>
      <c r="Q38" s="383">
        <v>12</v>
      </c>
      <c r="R38" s="384" t="str">
        <f t="shared" si="9"/>
        <v>Moderna odbojka</v>
      </c>
      <c r="U38" s="400"/>
      <c r="V38" s="408" t="s">
        <v>23</v>
      </c>
      <c r="W38" s="409" t="e">
        <f t="array" aca="1" ref="W38" ca="1">IFS(F28+H28&gt;0,IF(F41+H41&gt;0,2,1),F41+H41&gt;0,IF(F28+H28&gt;0,2,1),F28+H28+F41+H41=0,0)</f>
        <v>#NAME?</v>
      </c>
      <c r="X38" s="410">
        <f t="shared" si="1"/>
        <v>2</v>
      </c>
      <c r="Y38" s="411" t="e">
        <f t="shared" ca="1" si="2"/>
        <v>#NAME?</v>
      </c>
      <c r="Z38" s="412">
        <f>F41+H28</f>
        <v>4</v>
      </c>
      <c r="AA38" s="413">
        <f>H41+F28</f>
        <v>0</v>
      </c>
      <c r="AB38" s="412">
        <f>+I41+L41+O41+K28+N28+Q28</f>
        <v>84</v>
      </c>
      <c r="AC38" s="413">
        <f>+I28+L28+O28+K41+N41+Q41</f>
        <v>63</v>
      </c>
      <c r="AD38" s="414">
        <f t="shared" si="3"/>
        <v>0</v>
      </c>
      <c r="AE38" s="414">
        <f t="shared" si="4"/>
        <v>1.3333333333333333</v>
      </c>
      <c r="AF38" s="415">
        <f t="shared" si="10"/>
        <v>1</v>
      </c>
      <c r="AG38" s="415">
        <f t="shared" si="11"/>
        <v>2</v>
      </c>
    </row>
    <row r="39" spans="2:33" ht="14.25" customHeight="1" thickBot="1" x14ac:dyDescent="0.35">
      <c r="B39" s="376">
        <v>0.59027777777777779</v>
      </c>
      <c r="C39" s="377" t="s">
        <v>20</v>
      </c>
      <c r="D39" s="377" t="s">
        <v>71</v>
      </c>
      <c r="E39" s="377" t="s">
        <v>93</v>
      </c>
      <c r="F39" s="379">
        <v>2</v>
      </c>
      <c r="G39" s="380" t="s">
        <v>98</v>
      </c>
      <c r="H39" s="381">
        <v>0</v>
      </c>
      <c r="I39" s="382">
        <v>21</v>
      </c>
      <c r="J39" s="380" t="s">
        <v>98</v>
      </c>
      <c r="K39" s="383">
        <v>14</v>
      </c>
      <c r="L39" s="379">
        <v>21</v>
      </c>
      <c r="M39" s="380" t="s">
        <v>98</v>
      </c>
      <c r="N39" s="381">
        <v>14</v>
      </c>
      <c r="O39" s="382">
        <v>0</v>
      </c>
      <c r="P39" s="380" t="s">
        <v>98</v>
      </c>
      <c r="Q39" s="383">
        <v>0</v>
      </c>
      <c r="R39" s="384" t="str">
        <f t="shared" si="9"/>
        <v>ATHOS Kostanjevica</v>
      </c>
      <c r="U39" s="399"/>
      <c r="V39" s="394" t="s">
        <v>8</v>
      </c>
      <c r="W39" s="416" t="e">
        <f t="array" aca="1" ref="W39" ca="1">IFS(F30+H30&gt;0,IF(F41+H41&gt;0,2,1),F41+H41&gt;0,IF(F30+H30&gt;0,2,1),F30+H30+F41+H41=0,0)</f>
        <v>#NAME?</v>
      </c>
      <c r="X39" s="423">
        <f t="shared" si="1"/>
        <v>0</v>
      </c>
      <c r="Y39" s="418" t="e">
        <f t="shared" ca="1" si="2"/>
        <v>#NAME?</v>
      </c>
      <c r="Z39" s="419">
        <f>H41+H30</f>
        <v>0</v>
      </c>
      <c r="AA39" s="420">
        <f>F41+F30</f>
        <v>4</v>
      </c>
      <c r="AB39" s="419">
        <f>+K30+N30+Q30+Q41+N41+K41</f>
        <v>57</v>
      </c>
      <c r="AC39" s="420">
        <f>+I30+L30+O30+O41+L41+I41</f>
        <v>84</v>
      </c>
      <c r="AD39" s="421">
        <f t="shared" si="3"/>
        <v>0</v>
      </c>
      <c r="AE39" s="421">
        <f t="shared" si="4"/>
        <v>0.6785714285714286</v>
      </c>
      <c r="AF39" s="422">
        <f t="shared" si="10"/>
        <v>3</v>
      </c>
      <c r="AG39" s="422">
        <f t="shared" si="11"/>
        <v>3</v>
      </c>
    </row>
    <row r="40" spans="2:33" ht="14.25" customHeight="1" x14ac:dyDescent="0.3">
      <c r="B40" s="376">
        <v>0.625</v>
      </c>
      <c r="C40" s="377" t="s">
        <v>134</v>
      </c>
      <c r="D40" s="377" t="s">
        <v>71</v>
      </c>
      <c r="E40" s="377" t="s">
        <v>93</v>
      </c>
      <c r="F40" s="379">
        <v>2</v>
      </c>
      <c r="G40" s="380" t="s">
        <v>98</v>
      </c>
      <c r="H40" s="381">
        <v>0</v>
      </c>
      <c r="I40" s="382">
        <v>21</v>
      </c>
      <c r="J40" s="380" t="s">
        <v>98</v>
      </c>
      <c r="K40" s="383">
        <v>13</v>
      </c>
      <c r="L40" s="379">
        <v>21</v>
      </c>
      <c r="M40" s="380" t="s">
        <v>98</v>
      </c>
      <c r="N40" s="381">
        <v>15</v>
      </c>
      <c r="O40" s="382">
        <v>0</v>
      </c>
      <c r="P40" s="380" t="s">
        <v>98</v>
      </c>
      <c r="Q40" s="383">
        <v>0</v>
      </c>
      <c r="R40" s="384" t="str">
        <f t="shared" si="9"/>
        <v>Papp / Tompa</v>
      </c>
      <c r="AF40" s="272"/>
      <c r="AG40" s="272"/>
    </row>
    <row r="41" spans="2:33" ht="14.25" customHeight="1" thickBot="1" x14ac:dyDescent="0.35">
      <c r="B41" s="387">
        <v>0.65972222222222221</v>
      </c>
      <c r="C41" s="331" t="s">
        <v>23</v>
      </c>
      <c r="D41" s="331" t="s">
        <v>8</v>
      </c>
      <c r="E41" s="331" t="s">
        <v>90</v>
      </c>
      <c r="F41" s="389">
        <v>2</v>
      </c>
      <c r="G41" s="390" t="s">
        <v>98</v>
      </c>
      <c r="H41" s="391">
        <v>0</v>
      </c>
      <c r="I41" s="392">
        <v>21</v>
      </c>
      <c r="J41" s="390" t="s">
        <v>98</v>
      </c>
      <c r="K41" s="393">
        <v>19</v>
      </c>
      <c r="L41" s="389">
        <v>21</v>
      </c>
      <c r="M41" s="390" t="s">
        <v>98</v>
      </c>
      <c r="N41" s="391">
        <v>13</v>
      </c>
      <c r="O41" s="392">
        <v>0</v>
      </c>
      <c r="P41" s="390" t="s">
        <v>98</v>
      </c>
      <c r="Q41" s="393">
        <v>0</v>
      </c>
      <c r="R41" s="394" t="str">
        <f t="shared" si="9"/>
        <v>Prevorčnik/Stojan</v>
      </c>
    </row>
    <row r="42" spans="2:33" ht="14.25" customHeight="1" thickBot="1" x14ac:dyDescent="0.35">
      <c r="B42" s="284"/>
      <c r="C42" s="272"/>
      <c r="D42" s="272"/>
      <c r="E42" s="272"/>
      <c r="F42" s="272"/>
      <c r="G42" s="272"/>
    </row>
    <row r="43" spans="2:33" ht="14.25" customHeight="1" thickBot="1" x14ac:dyDescent="0.35">
      <c r="F43" s="364"/>
      <c r="G43" s="272"/>
      <c r="I43" s="349" t="s">
        <v>99</v>
      </c>
      <c r="J43" s="280"/>
      <c r="K43" s="280"/>
      <c r="L43" s="280"/>
      <c r="M43" s="280"/>
      <c r="N43" s="280"/>
      <c r="O43" s="280"/>
      <c r="P43" s="280"/>
      <c r="Q43" s="281"/>
    </row>
    <row r="44" spans="2:33" ht="14.25" customHeight="1" thickBot="1" x14ac:dyDescent="0.35">
      <c r="F44" s="270" t="s">
        <v>97</v>
      </c>
      <c r="G44" s="316"/>
      <c r="H44" s="271"/>
      <c r="I44" s="367" t="s">
        <v>100</v>
      </c>
      <c r="J44" s="316"/>
      <c r="K44" s="316"/>
      <c r="L44" s="270" t="s">
        <v>101</v>
      </c>
      <c r="M44" s="316"/>
      <c r="N44" s="271"/>
      <c r="O44" s="367" t="s">
        <v>102</v>
      </c>
      <c r="P44" s="316"/>
      <c r="Q44" s="316"/>
      <c r="R44" s="366" t="s">
        <v>103</v>
      </c>
    </row>
    <row r="45" spans="2:33" ht="14.25" customHeight="1" thickBot="1" x14ac:dyDescent="0.35">
      <c r="D45" s="371" t="s">
        <v>72</v>
      </c>
      <c r="E45" s="373" t="s">
        <v>8</v>
      </c>
      <c r="F45" s="424">
        <v>2</v>
      </c>
      <c r="G45" s="425" t="s">
        <v>98</v>
      </c>
      <c r="H45" s="426">
        <v>0</v>
      </c>
      <c r="I45" s="424">
        <v>21</v>
      </c>
      <c r="J45" s="425" t="s">
        <v>98</v>
      </c>
      <c r="K45" s="427">
        <v>14</v>
      </c>
      <c r="L45" s="424">
        <v>21</v>
      </c>
      <c r="M45" s="425" t="s">
        <v>98</v>
      </c>
      <c r="N45" s="427">
        <v>13</v>
      </c>
      <c r="O45" s="424">
        <v>0</v>
      </c>
      <c r="P45" s="425" t="s">
        <v>98</v>
      </c>
      <c r="Q45" s="427">
        <v>0</v>
      </c>
      <c r="R45" s="428" t="str">
        <f t="shared" ref="R45:R47" si="12">IF(F45&gt;H45,D45,IF(F45=H45,"",E45))</f>
        <v>Štefanič/Štefanič</v>
      </c>
    </row>
    <row r="46" spans="2:33" ht="14.25" customHeight="1" thickBot="1" x14ac:dyDescent="0.35">
      <c r="D46" s="429" t="s">
        <v>72</v>
      </c>
      <c r="E46" s="430" t="s">
        <v>71</v>
      </c>
      <c r="F46" s="431">
        <v>0</v>
      </c>
      <c r="G46" s="432" t="s">
        <v>98</v>
      </c>
      <c r="H46" s="433">
        <v>2</v>
      </c>
      <c r="I46" s="431">
        <v>19</v>
      </c>
      <c r="J46" s="432" t="s">
        <v>98</v>
      </c>
      <c r="K46" s="430">
        <v>21</v>
      </c>
      <c r="L46" s="431">
        <v>19</v>
      </c>
      <c r="M46" s="432" t="s">
        <v>98</v>
      </c>
      <c r="N46" s="430">
        <v>21</v>
      </c>
      <c r="O46" s="431">
        <v>0</v>
      </c>
      <c r="P46" s="432" t="s">
        <v>98</v>
      </c>
      <c r="Q46" s="430">
        <v>0</v>
      </c>
      <c r="R46" s="428" t="str">
        <f t="shared" si="12"/>
        <v>Excel gym</v>
      </c>
    </row>
    <row r="47" spans="2:33" ht="14.25" customHeight="1" thickBot="1" x14ac:dyDescent="0.35">
      <c r="D47" s="434" t="s">
        <v>8</v>
      </c>
      <c r="E47" s="435" t="s">
        <v>71</v>
      </c>
      <c r="F47" s="436">
        <v>0</v>
      </c>
      <c r="G47" s="437" t="s">
        <v>98</v>
      </c>
      <c r="H47" s="438">
        <v>2</v>
      </c>
      <c r="I47" s="436">
        <v>3</v>
      </c>
      <c r="J47" s="437" t="s">
        <v>98</v>
      </c>
      <c r="K47" s="435">
        <v>21</v>
      </c>
      <c r="L47" s="436">
        <v>7</v>
      </c>
      <c r="M47" s="437" t="s">
        <v>98</v>
      </c>
      <c r="N47" s="435">
        <v>21</v>
      </c>
      <c r="O47" s="436">
        <v>0</v>
      </c>
      <c r="P47" s="437" t="s">
        <v>98</v>
      </c>
      <c r="Q47" s="435">
        <v>0</v>
      </c>
      <c r="R47" s="428" t="str">
        <f t="shared" si="12"/>
        <v>Excel gym</v>
      </c>
    </row>
    <row r="48" spans="2:33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8">
    <mergeCell ref="U37:U39"/>
    <mergeCell ref="I43:Q43"/>
    <mergeCell ref="F44:H44"/>
    <mergeCell ref="I44:K44"/>
    <mergeCell ref="L44:N44"/>
    <mergeCell ref="O44:Q44"/>
    <mergeCell ref="AG29:AG30"/>
    <mergeCell ref="U31:U33"/>
    <mergeCell ref="U34:U36"/>
    <mergeCell ref="B35:E35"/>
    <mergeCell ref="I35:Q35"/>
    <mergeCell ref="F36:H36"/>
    <mergeCell ref="I36:K36"/>
    <mergeCell ref="L36:N36"/>
    <mergeCell ref="O36:Q36"/>
    <mergeCell ref="W29:Y29"/>
    <mergeCell ref="Z29:AA29"/>
    <mergeCell ref="AB29:AC29"/>
    <mergeCell ref="AD29:AD30"/>
    <mergeCell ref="AE29:AE30"/>
    <mergeCell ref="AF29:AF30"/>
    <mergeCell ref="B3:D3"/>
    <mergeCell ref="B25:E25"/>
    <mergeCell ref="I25:Q25"/>
    <mergeCell ref="F26:H26"/>
    <mergeCell ref="I26:K26"/>
    <mergeCell ref="L26:N26"/>
    <mergeCell ref="O26:Q2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17"/>
  <sheetViews>
    <sheetView topLeftCell="A4" workbookViewId="0">
      <selection activeCell="G27" sqref="G27"/>
    </sheetView>
  </sheetViews>
  <sheetFormatPr defaultColWidth="14.44140625" defaultRowHeight="15" customHeight="1" x14ac:dyDescent="0.3"/>
  <cols>
    <col min="1" max="1" width="18.33203125" style="199" customWidth="1"/>
    <col min="2" max="2" width="18" style="199" customWidth="1"/>
    <col min="3" max="4" width="18.33203125" style="199" customWidth="1"/>
    <col min="5" max="5" width="5.33203125" style="199" customWidth="1"/>
    <col min="6" max="6" width="1.5546875" style="199" customWidth="1"/>
    <col min="7" max="7" width="5.33203125" style="199" customWidth="1"/>
    <col min="8" max="8" width="4.6640625" style="199" customWidth="1"/>
    <col min="9" max="9" width="1.5546875" style="199" customWidth="1"/>
    <col min="10" max="10" width="4.88671875" style="199" customWidth="1"/>
    <col min="11" max="11" width="5" style="199" customWidth="1"/>
    <col min="12" max="12" width="1.5546875" style="199" customWidth="1"/>
    <col min="13" max="13" width="4.6640625" style="199" customWidth="1"/>
    <col min="14" max="14" width="5" style="199" customWidth="1"/>
    <col min="15" max="15" width="1.5546875" style="199" customWidth="1"/>
    <col min="16" max="16" width="5.44140625" style="199" customWidth="1"/>
    <col min="17" max="17" width="18.33203125" style="199" customWidth="1"/>
    <col min="18" max="18" width="16.44140625" style="199" customWidth="1"/>
    <col min="19" max="19" width="10.6640625" style="199" customWidth="1"/>
    <col min="20" max="20" width="3.5546875" style="199" customWidth="1"/>
    <col min="21" max="21" width="21.77734375" style="199" customWidth="1"/>
    <col min="22" max="22" width="7" style="199" customWidth="1"/>
    <col min="23" max="23" width="6.33203125" style="199" customWidth="1"/>
    <col min="24" max="24" width="6" style="199" customWidth="1"/>
    <col min="25" max="25" width="4.88671875" style="199" customWidth="1"/>
    <col min="26" max="26" width="5.44140625" style="199" customWidth="1"/>
    <col min="27" max="27" width="5.109375" style="199" customWidth="1"/>
    <col min="28" max="28" width="6.33203125" style="199" customWidth="1"/>
    <col min="29" max="29" width="8.33203125" style="199" customWidth="1"/>
    <col min="30" max="30" width="12.44140625" style="199" customWidth="1"/>
    <col min="31" max="31" width="8.6640625" style="199" hidden="1" customWidth="1"/>
    <col min="32" max="32" width="8.6640625" style="199" customWidth="1"/>
    <col min="33" max="33" width="11.33203125" style="199" customWidth="1"/>
    <col min="34" max="34" width="8.6640625" style="199" customWidth="1"/>
    <col min="35" max="16384" width="14.44140625" style="199"/>
  </cols>
  <sheetData>
    <row r="1" spans="1:21" ht="14.25" customHeigh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</row>
    <row r="2" spans="1:21" ht="14.25" customHeight="1" thickBot="1" x14ac:dyDescent="0.35">
      <c r="B2" s="268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</row>
    <row r="3" spans="1:21" ht="14.25" customHeight="1" x14ac:dyDescent="0.3">
      <c r="B3" s="268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T3" s="270" t="s">
        <v>135</v>
      </c>
      <c r="U3" s="271"/>
    </row>
    <row r="4" spans="1:21" ht="14.25" customHeight="1" x14ac:dyDescent="0.3">
      <c r="A4" s="272"/>
      <c r="B4" s="268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T4" s="273">
        <v>1</v>
      </c>
      <c r="U4" s="274" t="s">
        <v>23</v>
      </c>
    </row>
    <row r="5" spans="1:21" ht="14.25" customHeight="1" x14ac:dyDescent="0.3">
      <c r="A5" s="272"/>
      <c r="B5" s="268"/>
      <c r="C5" s="272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  <c r="Q5" s="269"/>
      <c r="T5" s="273">
        <v>2</v>
      </c>
      <c r="U5" s="274" t="s">
        <v>73</v>
      </c>
    </row>
    <row r="6" spans="1:21" ht="14.25" customHeight="1" x14ac:dyDescent="0.3">
      <c r="A6" s="272"/>
      <c r="B6" s="268"/>
      <c r="C6" s="272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T6" s="273">
        <v>3</v>
      </c>
      <c r="U6" s="274" t="s">
        <v>20</v>
      </c>
    </row>
    <row r="7" spans="1:21" ht="14.25" customHeight="1" x14ac:dyDescent="0.45">
      <c r="A7" s="272"/>
      <c r="B7" s="347" t="s">
        <v>95</v>
      </c>
      <c r="C7" s="275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T7" s="273">
        <v>4</v>
      </c>
      <c r="U7" s="274" t="s">
        <v>68</v>
      </c>
    </row>
    <row r="8" spans="1:21" ht="14.25" customHeight="1" x14ac:dyDescent="0.45">
      <c r="A8" s="272"/>
      <c r="B8" s="347" t="s">
        <v>96</v>
      </c>
      <c r="C8" s="275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T8" s="273">
        <v>5</v>
      </c>
      <c r="U8" s="274" t="s">
        <v>74</v>
      </c>
    </row>
    <row r="9" spans="1:21" ht="14.25" customHeight="1" x14ac:dyDescent="0.3">
      <c r="B9" s="268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T9" s="273">
        <v>6</v>
      </c>
      <c r="U9" s="274" t="s">
        <v>75</v>
      </c>
    </row>
    <row r="10" spans="1:21" ht="14.25" customHeight="1" thickBot="1" x14ac:dyDescent="0.35">
      <c r="A10" s="272"/>
      <c r="B10" s="268"/>
      <c r="C10" s="268"/>
      <c r="D10" s="268"/>
      <c r="E10" s="276"/>
      <c r="F10" s="268"/>
      <c r="G10" s="268"/>
      <c r="H10" s="277"/>
      <c r="I10" s="278"/>
      <c r="J10" s="278"/>
      <c r="K10" s="278"/>
      <c r="L10" s="278"/>
      <c r="M10" s="278"/>
      <c r="N10" s="278"/>
      <c r="O10" s="278"/>
      <c r="P10" s="278"/>
      <c r="Q10" s="268"/>
      <c r="T10" s="273">
        <v>7</v>
      </c>
      <c r="U10" s="274" t="s">
        <v>72</v>
      </c>
    </row>
    <row r="11" spans="1:21" ht="14.25" customHeight="1" thickBot="1" x14ac:dyDescent="0.35">
      <c r="A11" s="272"/>
      <c r="B11" s="268"/>
      <c r="C11" s="269"/>
      <c r="D11" s="269"/>
      <c r="E11" s="269"/>
      <c r="F11" s="269"/>
      <c r="G11" s="269"/>
      <c r="H11" s="279" t="s">
        <v>99</v>
      </c>
      <c r="I11" s="280"/>
      <c r="J11" s="280"/>
      <c r="K11" s="280"/>
      <c r="L11" s="280"/>
      <c r="M11" s="280"/>
      <c r="N11" s="280"/>
      <c r="O11" s="280"/>
      <c r="P11" s="281"/>
      <c r="Q11" s="269"/>
      <c r="R11" s="272"/>
      <c r="T11" s="282">
        <v>8</v>
      </c>
      <c r="U11" s="283" t="s">
        <v>71</v>
      </c>
    </row>
    <row r="12" spans="1:21" ht="14.25" customHeight="1" thickBot="1" x14ac:dyDescent="0.35">
      <c r="A12" s="284"/>
      <c r="B12" s="285" t="s">
        <v>127</v>
      </c>
      <c r="C12" s="286" t="s">
        <v>121</v>
      </c>
      <c r="D12" s="287" t="s">
        <v>121</v>
      </c>
      <c r="E12" s="288" t="s">
        <v>97</v>
      </c>
      <c r="F12" s="280"/>
      <c r="G12" s="281"/>
      <c r="H12" s="289" t="s">
        <v>100</v>
      </c>
      <c r="I12" s="278"/>
      <c r="J12" s="290"/>
      <c r="K12" s="291" t="s">
        <v>101</v>
      </c>
      <c r="L12" s="278"/>
      <c r="M12" s="292"/>
      <c r="N12" s="293" t="s">
        <v>102</v>
      </c>
      <c r="O12" s="278"/>
      <c r="P12" s="278"/>
      <c r="Q12" s="294" t="s">
        <v>103</v>
      </c>
    </row>
    <row r="13" spans="1:21" ht="14.25" customHeight="1" x14ac:dyDescent="0.3">
      <c r="B13" s="295">
        <v>0.45833333333333331</v>
      </c>
      <c r="C13" s="296" t="str">
        <f>U4</f>
        <v>Prevorčnik/Stojan</v>
      </c>
      <c r="D13" s="297" t="str">
        <f>U11</f>
        <v>Excel gym</v>
      </c>
      <c r="E13" s="296">
        <v>0</v>
      </c>
      <c r="F13" s="298" t="s">
        <v>98</v>
      </c>
      <c r="G13" s="299">
        <v>2</v>
      </c>
      <c r="H13" s="296">
        <v>12</v>
      </c>
      <c r="I13" s="298" t="s">
        <v>98</v>
      </c>
      <c r="J13" s="299">
        <v>21</v>
      </c>
      <c r="K13" s="296">
        <v>7</v>
      </c>
      <c r="L13" s="298" t="s">
        <v>98</v>
      </c>
      <c r="M13" s="299">
        <v>21</v>
      </c>
      <c r="N13" s="296">
        <v>0</v>
      </c>
      <c r="O13" s="298" t="s">
        <v>98</v>
      </c>
      <c r="P13" s="297">
        <v>0</v>
      </c>
      <c r="Q13" s="300" t="str">
        <f t="shared" ref="Q13:Q16" si="0">IF(E13&gt;G13,C13,IF(E13=G13,"",D13))</f>
        <v>Excel gym</v>
      </c>
    </row>
    <row r="14" spans="1:21" ht="14.25" customHeight="1" x14ac:dyDescent="0.3">
      <c r="B14" s="301">
        <v>0.5</v>
      </c>
      <c r="C14" s="377" t="s">
        <v>134</v>
      </c>
      <c r="D14" s="303" t="str">
        <f>U8</f>
        <v>Zemljič/Primec</v>
      </c>
      <c r="E14" s="302">
        <v>2</v>
      </c>
      <c r="F14" s="304" t="s">
        <v>98</v>
      </c>
      <c r="G14" s="305">
        <v>1</v>
      </c>
      <c r="H14" s="302">
        <v>19</v>
      </c>
      <c r="I14" s="304" t="s">
        <v>98</v>
      </c>
      <c r="J14" s="305">
        <v>21</v>
      </c>
      <c r="K14" s="302">
        <v>21</v>
      </c>
      <c r="L14" s="304" t="s">
        <v>98</v>
      </c>
      <c r="M14" s="305">
        <v>13</v>
      </c>
      <c r="N14" s="302">
        <v>15</v>
      </c>
      <c r="O14" s="304" t="s">
        <v>98</v>
      </c>
      <c r="P14" s="303">
        <v>10</v>
      </c>
      <c r="Q14" s="306" t="str">
        <f t="shared" si="0"/>
        <v>Papp / Tompa</v>
      </c>
    </row>
    <row r="15" spans="1:21" ht="14.25" customHeight="1" x14ac:dyDescent="0.3">
      <c r="B15" s="301">
        <v>0.54166666666666663</v>
      </c>
      <c r="C15" s="302" t="str">
        <f t="shared" ref="C15:C16" si="1">U5</f>
        <v>Pokeršnik/Robida</v>
      </c>
      <c r="D15" s="303" t="str">
        <f>U10</f>
        <v>Štefanič/Štefanič</v>
      </c>
      <c r="E15" s="302">
        <v>2</v>
      </c>
      <c r="F15" s="304" t="s">
        <v>98</v>
      </c>
      <c r="G15" s="305">
        <v>0</v>
      </c>
      <c r="H15" s="302">
        <v>21</v>
      </c>
      <c r="I15" s="304" t="s">
        <v>98</v>
      </c>
      <c r="J15" s="305">
        <v>13</v>
      </c>
      <c r="K15" s="302">
        <v>21</v>
      </c>
      <c r="L15" s="304" t="s">
        <v>98</v>
      </c>
      <c r="M15" s="305">
        <v>13</v>
      </c>
      <c r="N15" s="302">
        <v>0</v>
      </c>
      <c r="O15" s="304" t="s">
        <v>98</v>
      </c>
      <c r="P15" s="303">
        <v>0</v>
      </c>
      <c r="Q15" s="306" t="str">
        <f t="shared" si="0"/>
        <v>Pokeršnik/Robida</v>
      </c>
    </row>
    <row r="16" spans="1:21" ht="14.25" customHeight="1" thickBot="1" x14ac:dyDescent="0.35">
      <c r="B16" s="307">
        <v>0.58333333333333337</v>
      </c>
      <c r="C16" s="308" t="str">
        <f t="shared" si="1"/>
        <v>ATHOS Kostanjevica</v>
      </c>
      <c r="D16" s="309" t="str">
        <f>U9</f>
        <v>Moderna odbojka</v>
      </c>
      <c r="E16" s="308">
        <v>0</v>
      </c>
      <c r="F16" s="310" t="s">
        <v>98</v>
      </c>
      <c r="G16" s="311">
        <v>2</v>
      </c>
      <c r="H16" s="308">
        <v>19</v>
      </c>
      <c r="I16" s="310" t="s">
        <v>98</v>
      </c>
      <c r="J16" s="311">
        <v>21</v>
      </c>
      <c r="K16" s="308">
        <v>15</v>
      </c>
      <c r="L16" s="310" t="s">
        <v>98</v>
      </c>
      <c r="M16" s="311">
        <v>21</v>
      </c>
      <c r="N16" s="308">
        <v>0</v>
      </c>
      <c r="O16" s="310" t="s">
        <v>98</v>
      </c>
      <c r="P16" s="309">
        <v>0</v>
      </c>
      <c r="Q16" s="312" t="str">
        <f t="shared" si="0"/>
        <v>Moderna odbojka</v>
      </c>
    </row>
    <row r="17" spans="2:18" ht="14.25" customHeight="1" thickBot="1" x14ac:dyDescent="0.35">
      <c r="B17" s="285" t="s">
        <v>122</v>
      </c>
      <c r="C17" s="313" t="s">
        <v>121</v>
      </c>
      <c r="D17" s="314" t="s">
        <v>121</v>
      </c>
      <c r="E17" s="315" t="s">
        <v>97</v>
      </c>
      <c r="F17" s="316"/>
      <c r="G17" s="271"/>
      <c r="H17" s="317" t="s">
        <v>100</v>
      </c>
      <c r="I17" s="316"/>
      <c r="J17" s="318"/>
      <c r="K17" s="319" t="s">
        <v>101</v>
      </c>
      <c r="L17" s="316"/>
      <c r="M17" s="271"/>
      <c r="N17" s="317" t="s">
        <v>102</v>
      </c>
      <c r="O17" s="316"/>
      <c r="P17" s="316"/>
      <c r="Q17" s="294" t="s">
        <v>103</v>
      </c>
      <c r="R17" s="320" t="s">
        <v>124</v>
      </c>
    </row>
    <row r="18" spans="2:18" ht="15" customHeight="1" x14ac:dyDescent="0.3">
      <c r="B18" s="321">
        <v>0.66666666666666663</v>
      </c>
      <c r="C18" s="296" t="str">
        <f>Q13</f>
        <v>Excel gym</v>
      </c>
      <c r="D18" s="299" t="str">
        <f>Q14</f>
        <v>Papp / Tompa</v>
      </c>
      <c r="E18" s="322">
        <v>2</v>
      </c>
      <c r="F18" s="298" t="s">
        <v>98</v>
      </c>
      <c r="G18" s="299">
        <v>0</v>
      </c>
      <c r="H18" s="296">
        <v>21</v>
      </c>
      <c r="I18" s="298" t="s">
        <v>98</v>
      </c>
      <c r="J18" s="299">
        <v>17</v>
      </c>
      <c r="K18" s="296">
        <v>21</v>
      </c>
      <c r="L18" s="298" t="s">
        <v>98</v>
      </c>
      <c r="M18" s="299">
        <v>12</v>
      </c>
      <c r="N18" s="296">
        <v>0</v>
      </c>
      <c r="O18" s="298" t="s">
        <v>98</v>
      </c>
      <c r="P18" s="297">
        <v>0</v>
      </c>
      <c r="Q18" s="300" t="str">
        <f t="shared" ref="Q18:Q19" si="2">IF(E18&gt;G18,C18,IF(E18=G18,"",D18))</f>
        <v>Excel gym</v>
      </c>
      <c r="R18" s="323" t="str">
        <f t="shared" ref="R18:R19" si="3">IF(E18&gt;G18,D18,IF(E18=G18,"",C18))</f>
        <v>Papp / Tompa</v>
      </c>
    </row>
    <row r="19" spans="2:18" ht="14.25" customHeight="1" thickBot="1" x14ac:dyDescent="0.35">
      <c r="B19" s="324">
        <v>0.70833333333333337</v>
      </c>
      <c r="C19" s="325" t="str">
        <f>Q15</f>
        <v>Pokeršnik/Robida</v>
      </c>
      <c r="D19" s="326" t="str">
        <f>Q16</f>
        <v>Moderna odbojka</v>
      </c>
      <c r="E19" s="327">
        <v>2</v>
      </c>
      <c r="F19" s="328" t="s">
        <v>98</v>
      </c>
      <c r="G19" s="326">
        <v>0</v>
      </c>
      <c r="H19" s="325">
        <v>21</v>
      </c>
      <c r="I19" s="328" t="s">
        <v>98</v>
      </c>
      <c r="J19" s="326">
        <v>8</v>
      </c>
      <c r="K19" s="325">
        <v>21</v>
      </c>
      <c r="L19" s="328" t="s">
        <v>98</v>
      </c>
      <c r="M19" s="326">
        <v>14</v>
      </c>
      <c r="N19" s="325">
        <v>0</v>
      </c>
      <c r="O19" s="328" t="s">
        <v>98</v>
      </c>
      <c r="P19" s="329">
        <v>0</v>
      </c>
      <c r="Q19" s="330" t="str">
        <f t="shared" si="2"/>
        <v>Pokeršnik/Robida</v>
      </c>
      <c r="R19" s="331" t="str">
        <f t="shared" si="3"/>
        <v>Moderna odbojka</v>
      </c>
    </row>
    <row r="20" spans="2:18" ht="14.25" customHeight="1" thickBot="1" x14ac:dyDescent="0.35">
      <c r="B20" s="332" t="s">
        <v>123</v>
      </c>
      <c r="C20" s="333" t="s">
        <v>121</v>
      </c>
      <c r="D20" s="334" t="s">
        <v>121</v>
      </c>
      <c r="E20" s="279" t="s">
        <v>97</v>
      </c>
      <c r="F20" s="280"/>
      <c r="G20" s="281"/>
      <c r="H20" s="279" t="s">
        <v>100</v>
      </c>
      <c r="I20" s="280"/>
      <c r="J20" s="281"/>
      <c r="K20" s="279" t="s">
        <v>101</v>
      </c>
      <c r="L20" s="280"/>
      <c r="M20" s="281"/>
      <c r="N20" s="279" t="s">
        <v>102</v>
      </c>
      <c r="O20" s="280"/>
      <c r="P20" s="280"/>
      <c r="Q20" s="335" t="s">
        <v>103</v>
      </c>
    </row>
    <row r="21" spans="2:18" ht="14.25" customHeight="1" thickBot="1" x14ac:dyDescent="0.35">
      <c r="B21" s="336">
        <v>0.75</v>
      </c>
      <c r="C21" s="337" t="str">
        <f>R18</f>
        <v>Papp / Tompa</v>
      </c>
      <c r="D21" s="338" t="str">
        <f>R19</f>
        <v>Moderna odbojka</v>
      </c>
      <c r="E21" s="339">
        <v>2</v>
      </c>
      <c r="F21" s="337" t="s">
        <v>98</v>
      </c>
      <c r="G21" s="340">
        <v>0</v>
      </c>
      <c r="H21" s="339">
        <v>21</v>
      </c>
      <c r="I21" s="337" t="s">
        <v>98</v>
      </c>
      <c r="J21" s="340">
        <v>14</v>
      </c>
      <c r="K21" s="339">
        <v>21</v>
      </c>
      <c r="L21" s="337" t="s">
        <v>98</v>
      </c>
      <c r="M21" s="340">
        <v>12</v>
      </c>
      <c r="N21" s="339">
        <v>0</v>
      </c>
      <c r="O21" s="337" t="s">
        <v>98</v>
      </c>
      <c r="P21" s="338">
        <v>0</v>
      </c>
      <c r="Q21" s="330" t="str">
        <f>IF(E21&gt;G21,C21,IF(E21=G21,"",D21))</f>
        <v>Papp / Tompa</v>
      </c>
    </row>
    <row r="22" spans="2:18" ht="14.25" customHeight="1" thickBot="1" x14ac:dyDescent="0.35">
      <c r="B22" s="332" t="s">
        <v>125</v>
      </c>
      <c r="C22" s="333" t="s">
        <v>121</v>
      </c>
      <c r="D22" s="334" t="s">
        <v>121</v>
      </c>
      <c r="E22" s="279" t="s">
        <v>97</v>
      </c>
      <c r="F22" s="280"/>
      <c r="G22" s="281"/>
      <c r="H22" s="279" t="s">
        <v>100</v>
      </c>
      <c r="I22" s="280"/>
      <c r="J22" s="281"/>
      <c r="K22" s="279" t="s">
        <v>101</v>
      </c>
      <c r="L22" s="280"/>
      <c r="M22" s="281"/>
      <c r="N22" s="279" t="s">
        <v>102</v>
      </c>
      <c r="O22" s="280"/>
      <c r="P22" s="280"/>
      <c r="Q22" s="335" t="s">
        <v>103</v>
      </c>
    </row>
    <row r="23" spans="2:18" ht="14.25" customHeight="1" thickBot="1" x14ac:dyDescent="0.35">
      <c r="B23" s="341">
        <v>0.79166666666666663</v>
      </c>
      <c r="C23" s="342" t="str">
        <f>Q18</f>
        <v>Excel gym</v>
      </c>
      <c r="D23" s="343" t="str">
        <f>Q19</f>
        <v>Pokeršnik/Robida</v>
      </c>
      <c r="E23" s="344">
        <v>0</v>
      </c>
      <c r="F23" s="342" t="s">
        <v>98</v>
      </c>
      <c r="G23" s="345">
        <v>2</v>
      </c>
      <c r="H23" s="344">
        <v>18</v>
      </c>
      <c r="I23" s="342" t="s">
        <v>98</v>
      </c>
      <c r="J23" s="345">
        <v>21</v>
      </c>
      <c r="K23" s="344">
        <v>20</v>
      </c>
      <c r="L23" s="342" t="s">
        <v>98</v>
      </c>
      <c r="M23" s="345">
        <v>22</v>
      </c>
      <c r="N23" s="344">
        <v>0</v>
      </c>
      <c r="O23" s="342" t="s">
        <v>98</v>
      </c>
      <c r="P23" s="343">
        <v>0</v>
      </c>
      <c r="Q23" s="330" t="str">
        <f>IF(E23&gt;G23,C23,IF(E23=G23,"",D23))</f>
        <v>Pokeršnik/Robida</v>
      </c>
    </row>
    <row r="24" spans="2:18" ht="14.25" customHeight="1" x14ac:dyDescent="0.3">
      <c r="C24" s="346"/>
      <c r="D24" s="346"/>
      <c r="E24" s="346"/>
      <c r="F24" s="346"/>
      <c r="G24" s="346"/>
      <c r="H24" s="346"/>
      <c r="I24" s="346"/>
      <c r="J24" s="346"/>
      <c r="K24" s="346"/>
      <c r="L24" s="346"/>
      <c r="M24" s="346"/>
      <c r="N24" s="346"/>
      <c r="O24" s="346"/>
      <c r="P24" s="346"/>
      <c r="Q24" s="346"/>
    </row>
    <row r="25" spans="2:18" ht="14.25" customHeight="1" x14ac:dyDescent="0.3">
      <c r="C25" s="346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</row>
    <row r="26" spans="2:18" ht="14.25" customHeight="1" x14ac:dyDescent="0.3">
      <c r="C26" s="346"/>
      <c r="D26" s="346"/>
      <c r="E26" s="346"/>
      <c r="F26" s="346"/>
      <c r="G26" s="346"/>
      <c r="H26" s="346"/>
      <c r="I26" s="346"/>
      <c r="J26" s="346"/>
      <c r="K26" s="346"/>
      <c r="L26" s="346"/>
      <c r="M26" s="346"/>
      <c r="N26" s="346"/>
      <c r="O26" s="346"/>
      <c r="P26" s="346"/>
      <c r="Q26" s="346"/>
    </row>
    <row r="27" spans="2:18" ht="14.25" customHeight="1" x14ac:dyDescent="0.3">
      <c r="C27" s="346"/>
      <c r="D27" s="346"/>
      <c r="E27" s="346"/>
      <c r="F27" s="346"/>
      <c r="G27" s="346"/>
      <c r="H27" s="346"/>
      <c r="I27" s="346"/>
      <c r="J27" s="346"/>
      <c r="K27" s="346"/>
      <c r="L27" s="346"/>
      <c r="M27" s="346"/>
      <c r="N27" s="346"/>
      <c r="O27" s="346"/>
      <c r="P27" s="346"/>
      <c r="Q27" s="346"/>
    </row>
    <row r="28" spans="2:18" ht="14.25" customHeight="1" x14ac:dyDescent="0.3"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</row>
    <row r="29" spans="2:18" ht="14.25" customHeight="1" x14ac:dyDescent="0.3">
      <c r="C29" s="346"/>
      <c r="D29" s="346"/>
      <c r="E29" s="346"/>
      <c r="F29" s="346"/>
      <c r="G29" s="346"/>
      <c r="H29" s="346"/>
      <c r="I29" s="346"/>
      <c r="J29" s="346"/>
      <c r="K29" s="346"/>
      <c r="L29" s="346"/>
      <c r="M29" s="346"/>
      <c r="N29" s="346"/>
      <c r="O29" s="346"/>
      <c r="P29" s="346"/>
      <c r="Q29" s="346"/>
    </row>
    <row r="30" spans="2:18" ht="15" customHeight="1" x14ac:dyDescent="0.3">
      <c r="C30" s="272"/>
      <c r="D30" s="272"/>
      <c r="E30" s="272"/>
      <c r="F30" s="272"/>
    </row>
    <row r="31" spans="2:18" ht="14.25" customHeight="1" x14ac:dyDescent="0.3"/>
    <row r="32" spans="2:18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</sheetData>
  <mergeCells count="19">
    <mergeCell ref="E22:G22"/>
    <mergeCell ref="H22:J22"/>
    <mergeCell ref="K22:M22"/>
    <mergeCell ref="N22:P22"/>
    <mergeCell ref="E17:G17"/>
    <mergeCell ref="H17:J17"/>
    <mergeCell ref="K17:M17"/>
    <mergeCell ref="N17:P17"/>
    <mergeCell ref="E20:G20"/>
    <mergeCell ref="H20:J20"/>
    <mergeCell ref="K20:M20"/>
    <mergeCell ref="N20:P20"/>
    <mergeCell ref="T3:U3"/>
    <mergeCell ref="H10:P10"/>
    <mergeCell ref="H11:P11"/>
    <mergeCell ref="E12:G12"/>
    <mergeCell ref="H12:J12"/>
    <mergeCell ref="K12:M12"/>
    <mergeCell ref="N12:P12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8d6a82de-332f-43b8-a8a7-1928fd67507f}" enabled="1" method="Standard" siteId="{097464b8-069c-453e-9254-c17ec707310d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5</vt:i4>
      </vt:variant>
      <vt:variant>
        <vt:lpstr>Imenovani obsegi</vt:lpstr>
      </vt:variant>
      <vt:variant>
        <vt:i4>1</vt:i4>
      </vt:variant>
    </vt:vector>
  </HeadingPairs>
  <TitlesOfParts>
    <vt:vector size="6" baseType="lpstr">
      <vt:lpstr>ATHOS</vt:lpstr>
      <vt:lpstr>Points</vt:lpstr>
      <vt:lpstr>ATHOS OPEN FINAL</vt:lpstr>
      <vt:lpstr>rezultati petek</vt:lpstr>
      <vt:lpstr>rezultati sobota</vt:lpstr>
      <vt:lpstr>ATHOS!Področje_tiskanja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Jernej</dc:creator>
  <cp:lastModifiedBy>Jernej</cp:lastModifiedBy>
  <cp:lastPrinted>2023-07-07T12:15:24Z</cp:lastPrinted>
  <dcterms:created xsi:type="dcterms:W3CDTF">2023-07-06T13:27:15Z</dcterms:created>
  <dcterms:modified xsi:type="dcterms:W3CDTF">2023-07-15T11:16:40Z</dcterms:modified>
</cp:coreProperties>
</file>